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доходы 2019" sheetId="1" r:id="rId1"/>
  </sheets>
  <definedNames>
    <definedName name="_xlnm.Print_Area" localSheetId="0">'доходы 2019'!$A$1:$D$337</definedName>
  </definedNames>
  <calcPr fullCalcOnLoad="1"/>
</workbook>
</file>

<file path=xl/sharedStrings.xml><?xml version="1.0" encoding="utf-8"?>
<sst xmlns="http://schemas.openxmlformats.org/spreadsheetml/2006/main" count="658" uniqueCount="420">
  <si>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</si>
  <si>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</si>
  <si>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неналоговые доходы бюджетов городских округов (прочие неналоговые доходы)</t>
  </si>
  <si>
    <t>000 1 17 05040 04 0005 180</t>
  </si>
  <si>
    <t>Прочие неналоговые доходы бюджетов городских округов (плата за размещение нестационарных торговых объектов)</t>
  </si>
  <si>
    <t>000 1 17 05040 04 0009 180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</si>
  <si>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</si>
  <si>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</si>
  <si>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</si>
  <si>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</si>
  <si>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</si>
  <si>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</si>
  <si>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</si>
  <si>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</si>
  <si>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</si>
  <si>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</si>
  <si>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</si>
  <si>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</si>
  <si>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</si>
  <si>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</si>
  <si>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</si>
  <si>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000 2 02 20216 04 0000 151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</si>
  <si>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</si>
  <si>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</si>
  <si>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</si>
  <si>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</si>
  <si>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</si>
  <si>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</si>
  <si>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</si>
  <si>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</si>
  <si>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</si>
  <si>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</si>
  <si>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</si>
  <si>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</si>
  <si>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</si>
  <si>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объектов водоснабжения)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</si>
  <si>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ФОКа (в том числе погашение кредиторской задолженности органов местного самоуправления муниципального образования за работы, выполненные в предшествующие годы))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</si>
  <si>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</si>
  <si>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</si>
  <si>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</si>
  <si>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</si>
  <si>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</si>
  <si>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</si>
  <si>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компенсация оплаты основного долга по ипотечному жилищному кредиту)</t>
  </si>
  <si>
    <t>Комитет по архитектуре и градостроительству Московской области</t>
  </si>
  <si>
    <t>Федеральная антимонопольная служба</t>
  </si>
  <si>
    <t>000 2 18 04010 04 0000 150</t>
  </si>
  <si>
    <t>Прочие субсидии бюджетам городских округов (субсидия 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</si>
  <si>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(субсидия на ремонт дворовых территорий)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</si>
  <si>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</si>
  <si>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(субсидия 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</si>
  <si>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Прочие субсидии бюджетам городских округов (субсидия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</si>
  <si>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</si>
  <si>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</si>
  <si>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</si>
  <si>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</si>
  <si>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</si>
  <si>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</si>
  <si>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</si>
  <si>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</si>
  <si>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</si>
  <si>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</si>
  <si>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</si>
  <si>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</si>
  <si>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</si>
  <si>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</si>
  <si>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</si>
  <si>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</si>
  <si>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</si>
  <si>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в том числе на:</t>
  </si>
  <si>
    <t>оплату труда педагогических работников</t>
  </si>
  <si>
    <t>оплату труда учебно-вспомогательного персонала</t>
  </si>
  <si>
    <t>оплату труда прочего персонала</t>
  </si>
  <si>
    <t>приобретение учебников, учебных пособий, средств обучения, игр, игрушек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</si>
  <si>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</si>
  <si>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</si>
  <si>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</si>
  <si>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</si>
  <si>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 садового дома установленным 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</si>
  <si>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</si>
  <si>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</si>
  <si>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</si>
  <si>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</si>
  <si>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</si>
  <si>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</si>
  <si>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по кодам классификации доходов бюджета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</si>
  <si>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</si>
  <si>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</si>
  <si>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</si>
  <si>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</si>
  <si>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</si>
  <si>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</si>
  <si>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</si>
  <si>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</si>
  <si>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</si>
  <si>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</si>
  <si>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</si>
  <si>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</si>
  <si>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</si>
  <si>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</si>
  <si>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</si>
  <si>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</si>
  <si>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</si>
  <si>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</si>
  <si>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</si>
  <si>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</si>
  <si>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</si>
  <si>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</si>
  <si>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 xml:space="preserve">на оплату труда педагогических работников </t>
  </si>
  <si>
    <t>на оплату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</si>
  <si>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</si>
  <si>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</si>
  <si>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на оплату вознаграждения за выполнение функций классного руководителя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</si>
  <si>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</si>
  <si>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</si>
  <si>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на оплату труда учебно-вспомогательного персонала</t>
  </si>
  <si>
    <t>Управление культуры, физической культуры и спорта администрации городского округа Фрязино</t>
  </si>
  <si>
    <t>114</t>
  </si>
  <si>
    <t>Министерство экологии и природопользования Московской области</t>
  </si>
  <si>
    <t>Федеральная служба государственной регистрации, кадастра и картографии</t>
  </si>
  <si>
    <t>321</t>
  </si>
  <si>
    <t>Федеральная служба по надзору в сфере защиты прав потребителей и благополучия человека</t>
  </si>
  <si>
    <t>Финансовое управление администрации городского округа Фрязино</t>
  </si>
  <si>
    <t>115</t>
  </si>
  <si>
    <t>Управление образования администрации городского округа Фрязино</t>
  </si>
  <si>
    <t>Субвенции бюджетам городских округов на выполнение передаваемых полномочий субъектов Российской Федерации(субвенции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обучения)</t>
  </si>
  <si>
    <t>на оплату труда прочего персонала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</si>
  <si>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</si>
  <si>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</si>
  <si>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</si>
  <si>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</si>
  <si>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 бюджетам городских округов</t>
  </si>
  <si>
    <t>000 2 02 49999 04 0000 150</t>
  </si>
  <si>
    <t>Прочие межбюджетные трансферты, передаваемые  бюджетам городских округов (демонтаж старых конструкций, подготовка основания, приобретение и установка детской игровой площадки по адресу: г. Фрязино, проезд Павла Блинова, дома 6,8)</t>
  </si>
  <si>
    <t>Прочие межбюджетные трансферты, передаваемые  бюджетам городских округов (приобретение и установка спортивного оборудования и резинового покрытия для детской спортивной площадки на территории МДОУ № 10)</t>
  </si>
  <si>
    <t>Прочие межбюджетные трансферты, передаваемые  бюджетам городских округов (приобретение и установка пластиковых окон для МОУ СОШ № 5)</t>
  </si>
  <si>
    <t>Прочие межбюджетные трансферты, передаваемые  бюджетам городских округов выполнение работ по установке уличной баскетбольной площадки с бесшовным травмобезопасным покрытием на основе резиновой крошки, с баскетбольными фермами, щитами, кольцами, металлическим ограждением и нанесенной спортивной разметкой  для Муниципального учреждения дополнительного образования детско-юношеская спортивная школа города Фрязино Московской области)</t>
  </si>
  <si>
    <t>Прочие межбюджетные трансферты, передаваемые  бюджетам городских округов (приобретение оргтехники и оборудования для МУ "Центр культуры и досуга "Факел" г. Фрязино")</t>
  </si>
  <si>
    <t>Прочие межбюджетные трансферты, передаваемые  бюджетам городских округов (на предоставление субсидии Благотворительному фонду помощи детям "ДОВЕРЯЮ")</t>
  </si>
  <si>
    <t>Прочие межбюджетные трансферты, передаваемые  бюджетам городских округов (приобретение, доставка, установка (монтаж) мультимедийных проекторов, интерактивных досок, МФУ, ноутбуков, крепежного и сетевого соединительного оборудования для установки (монтажа) для МОУ СОШ № 3)</t>
  </si>
  <si>
    <t>Прочие межбюджетные трансферты, передаваемые  бюджетам городских округов (подготовка разрешительно документации (разработка нового проекта освоения лесов) парка городского округа Фрязино))</t>
  </si>
  <si>
    <t>Прочие межбюджетные трансферты, передаваемые  бюджетам городских округов (иные межбюджетные трансферты на реализацию отдельных мероприятий муниципальных программ)</t>
  </si>
  <si>
    <t>Прочие межбюджетные трансферты, передаваемые  бюджетам городских округов (иные межбюджетные трансферты в форме дотаций)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</si>
  <si>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</si>
  <si>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000 2 18 00 000 00 0000 000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</si>
  <si>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</si>
  <si>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</si>
  <si>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возврата организациями остатков субсидий прошлых лет</t>
  </si>
  <si>
    <t>000 2 18 00 000 04 0000 150</t>
  </si>
  <si>
    <t>Доходы бюджетов городских округов от возврата организациями остатков субсидий прошлых лет</t>
  </si>
  <si>
    <t>000 2 18 04 000 04 0000 150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</si>
  <si>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</si>
  <si>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</si>
  <si>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</si>
  <si>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</si>
  <si>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000 2 19 00 000 04 0000 150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</si>
  <si>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</si>
  <si>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000 2 19 6010 04 0000 150</t>
  </si>
  <si>
    <t xml:space="preserve">ВСЕГО ДОХОДОВ </t>
  </si>
  <si>
    <t>Утвержденные плановые назначения на 2019 год (тыс. руб.)</t>
  </si>
  <si>
    <t>Выполнение утвержденных назначений (%)</t>
  </si>
  <si>
    <t>Исполнено за 2019 год    (тыс. руб.)</t>
  </si>
  <si>
    <t>Налог на доходы физических лиц с сумм прибыли контролируемой иностранной компании и, полученной физическими лицами, признаваемыми контролирующими лицами этой компании</t>
  </si>
  <si>
    <t>000 1 01 02050 01 0000 110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</si>
  <si>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</si>
  <si>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</si>
  <si>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</si>
  <si>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</si>
  <si>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</si>
  <si>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</si>
  <si>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</si>
  <si>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</si>
  <si>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</si>
  <si>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</si>
  <si>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</si>
  <si>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</si>
  <si>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</si>
  <si>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</si>
  <si>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</si>
  <si>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</si>
  <si>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</si>
  <si>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</si>
  <si>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</si>
  <si>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</si>
  <si>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</si>
  <si>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</si>
  <si>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</si>
  <si>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</si>
  <si>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</si>
  <si>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</si>
  <si>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000 1 09 07010 00 0000 110</t>
  </si>
  <si>
    <t>Налог на рекламу</t>
  </si>
  <si>
    <t>Налог на рекламу, мобилизуемый на территориях городских округов</t>
  </si>
  <si>
    <t>000 1 09 07012 04 0000 110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</si>
  <si>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</si>
  <si>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</si>
  <si>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исключеением имущества муниципальных бюджетных и автономных учреждений)</t>
  </si>
  <si>
    <t>000 1 11 05034 04 0000 120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</si>
  <si>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 от использования имущества)</t>
  </si>
  <si>
    <t>000 1 11 09044 04 0004 120</t>
  </si>
  <si>
    <t xml:space="preserve">Плата за размещение отходов производства 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</si>
  <si>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</si>
  <si>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</si>
  <si>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</si>
  <si>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</t>
  </si>
  <si>
    <t>Прочие доходы от оказания платных услуг (работ)</t>
  </si>
  <si>
    <t>000 1 13 01000 00 0000 130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</si>
  <si>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</si>
  <si>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</si>
  <si>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</si>
  <si>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</si>
  <si>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</si>
  <si>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</si>
  <si>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000 1 16 03050 01 0000 140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</si>
  <si>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</si>
  <si>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</si>
  <si>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</si>
  <si>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</si>
  <si>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</si>
  <si>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</si>
  <si>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</si>
  <si>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</si>
  <si>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</si>
  <si>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</si>
  <si>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</si>
  <si>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</si>
  <si>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</si>
  <si>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</si>
  <si>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</si>
  <si>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иных межбюджетных трансфертов на развитие и поддержку социальной, инженерной и инновационной инфраструктуры наукоградов Российской Федерации из бюджетов городских округов</t>
  </si>
  <si>
    <t>000 2 19 45158 04 0000 151</t>
  </si>
  <si>
    <t>Исполнение доходов бюджета городского округа Фрязино за 2019 год</t>
  </si>
  <si>
    <t>к решению Совета депутатов городского округа Фрязино</t>
  </si>
  <si>
    <t>от ______________ № ______</t>
  </si>
  <si>
    <t>Приложение 1</t>
  </si>
  <si>
    <t>"Об исполнении бюджета городского округа Фрязино за 2019 год"</t>
  </si>
  <si>
    <t>Федеральная налоговая служба</t>
  </si>
  <si>
    <t>Коды бюджетной классификации</t>
  </si>
  <si>
    <t>администратора поступлений</t>
  </si>
  <si>
    <t>доходов бюджетов</t>
  </si>
  <si>
    <t>Администрация городского округа Фрязино</t>
  </si>
  <si>
    <t>111</t>
  </si>
  <si>
    <t>048</t>
  </si>
  <si>
    <t>Федеральная служба по надзору в сфере природопользования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</si>
  <si>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color indexed="8"/>
        <rFont val="Arial"/>
        <family val="0"/>
      </rPr>
      <t xml:space="preserve"> </t>
    </r>
    <r>
      <rPr>
        <sz val="12"/>
        <color indexed="8"/>
        <rFont val="Arial"/>
        <family val="0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  </r>
  </si>
  <si>
    <t>Федеральное казначейство</t>
  </si>
  <si>
    <t>100</t>
  </si>
  <si>
    <t>116</t>
  </si>
  <si>
    <t>Контрольно-счетная палата городского округа  Фрязино</t>
  </si>
  <si>
    <t>009</t>
  </si>
  <si>
    <t>Главное контрольное управление Московской области</t>
  </si>
  <si>
    <t>Главное управление Московской области "Государственная жилищная инспекция Московской области"</t>
  </si>
  <si>
    <t>Наименования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</si>
  <si>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</si>
  <si>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</si>
  <si>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</si>
  <si>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</si>
  <si>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</si>
  <si>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</si>
  <si>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</si>
  <si>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</si>
  <si>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</si>
  <si>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</si>
  <si>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</si>
  <si>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</si>
  <si>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</si>
  <si>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</si>
  <si>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</si>
  <si>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</si>
  <si>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</si>
  <si>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</si>
  <si>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</si>
  <si>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</si>
  <si>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</si>
  <si>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</si>
  <si>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</si>
  <si>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</si>
  <si>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</si>
  <si>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</si>
  <si>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</si>
  <si>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</si>
  <si>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</si>
  <si>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</si>
  <si>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</si>
  <si>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</si>
  <si>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</si>
  <si>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</si>
  <si>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000 1 05 03 000 01 0000 110</t>
  </si>
  <si>
    <t>111 1 05 03 010 01 0000 110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</si>
  <si>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</si>
  <si>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</si>
  <si>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</si>
  <si>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</si>
  <si>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</si>
  <si>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</si>
  <si>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</si>
  <si>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</si>
  <si>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</si>
  <si>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</si>
  <si>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</si>
  <si>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</si>
  <si>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</si>
  <si>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</si>
  <si>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</si>
  <si>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</si>
  <si>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</si>
  <si>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</si>
  <si>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</si>
  <si>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</si>
  <si>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</si>
  <si>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</si>
  <si>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</si>
  <si>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</si>
  <si>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</si>
  <si>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</si>
  <si>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</si>
  <si>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</si>
  <si>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</si>
  <si>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</si>
  <si>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</si>
  <si>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</si>
  <si>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</si>
  <si>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</si>
  <si>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</si>
  <si>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</si>
  <si>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</si>
  <si>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</si>
  <si>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</si>
  <si>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</si>
  <si>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</si>
  <si>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</si>
  <si>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</si>
  <si>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</si>
  <si>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</si>
  <si>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</si>
  <si>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</si>
  <si>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</si>
  <si>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</si>
  <si>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</si>
  <si>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</si>
  <si>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</si>
  <si>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</si>
  <si>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</si>
  <si>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</si>
  <si>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</si>
  <si>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</si>
  <si>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</si>
  <si>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</si>
  <si>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</si>
  <si>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</si>
  <si>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</si>
  <si>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</si>
  <si>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</si>
  <si>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</si>
  <si>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</si>
  <si>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</si>
  <si>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</si>
  <si>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</si>
  <si>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</si>
  <si>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000 1 11 09044 04 0003 120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</si>
  <si>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</si>
  <si>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</si>
  <si>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</si>
  <si>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</si>
  <si>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</si>
  <si>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</si>
  <si>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</si>
  <si>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</si>
  <si>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</si>
  <si>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</si>
  <si>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</si>
  <si>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</si>
  <si>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</si>
  <si>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</si>
  <si>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</si>
  <si>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</si>
  <si>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</si>
  <si>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</si>
  <si>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</si>
  <si>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</si>
  <si>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</si>
  <si>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</si>
  <si>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</si>
  <si>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</si>
  <si>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</si>
  <si>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</si>
  <si>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</si>
  <si>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</si>
  <si>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</si>
  <si>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</si>
  <si>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</si>
  <si>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</si>
  <si>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</si>
  <si>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</si>
  <si>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</si>
  <si>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</si>
  <si>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</si>
  <si>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</si>
  <si>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</si>
  <si>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 (штрафы) за нарушение законодательства о налогах и сборах, предусмотренные статьями 116, 119.1, 119.2, пунктами 1 и 2 статьи 120, статьями 125, 126, 126.1, 128, 129, 129.1, 129.4, 132,133, 134, 135, 135.1, 135.2  Налогового кодекса Российской Федерации</t>
  </si>
  <si>
    <t>000 1 16 03010 01 0000 140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</si>
  <si>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</si>
  <si>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</si>
  <si>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</t>
  </si>
  <si>
    <t>000 1 16 18040 04 0000 140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</si>
  <si>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</si>
  <si>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</si>
  <si>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</si>
  <si>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</si>
  <si>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</si>
  <si>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</si>
  <si>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</si>
  <si>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</si>
  <si>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</si>
  <si>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</si>
  <si>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</si>
  <si>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</si>
  <si>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000 1 17 05000 00 0000 180</t>
  </si>
  <si>
    <t>Прочие неналоговые доходы бюджетов городских округов</t>
  </si>
  <si>
    <t>000 1 17 05040 04 0000 180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</si>
</sst>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color indexed="8"/>
      <name val="Times New Roman Cyr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 Cyr"/>
      <family val="0"/>
    </font>
    <font>
      <sz val="11"/>
      <color indexed="8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0"/>
    </font>
    <font>
      <sz val="8"/>
      <name val="Times New Roman Cyr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justify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justify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left" wrapText="1"/>
      <protection/>
    </xf>
    <xf numFmtId="49" fontId="1" fillId="34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164" fontId="2" fillId="33" borderId="11" xfId="0" applyNumberFormat="1" applyFont="1" applyFill="1" applyBorder="1" applyAlignment="1" applyProtection="1">
      <alignment horizontal="right" wrapText="1"/>
      <protection/>
    </xf>
    <xf numFmtId="164" fontId="2" fillId="34" borderId="11" xfId="0" applyNumberFormat="1" applyFont="1" applyFill="1" applyBorder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164" fontId="1" fillId="34" borderId="11" xfId="0" applyNumberFormat="1" applyFont="1" applyFill="1" applyBorder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164" fontId="2" fillId="34" borderId="12" xfId="0" applyNumberFormat="1" applyFont="1" applyFill="1" applyBorder="1" applyAlignment="1" applyProtection="1">
      <alignment/>
      <protection/>
    </xf>
    <xf numFmtId="164" fontId="1" fillId="33" borderId="12" xfId="0" applyNumberFormat="1" applyFon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/>
      <protection/>
    </xf>
    <xf numFmtId="164" fontId="1" fillId="33" borderId="12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>
      <alignment wrapText="1"/>
    </xf>
    <xf numFmtId="0" fontId="4" fillId="35" borderId="12" xfId="0" applyFont="1" applyFill="1" applyBorder="1" applyAlignment="1">
      <alignment horizontal="center"/>
    </xf>
    <xf numFmtId="164" fontId="1" fillId="33" borderId="13" xfId="0" applyNumberFormat="1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/>
    </xf>
    <xf numFmtId="0" fontId="1" fillId="34" borderId="14" xfId="0" applyFont="1" applyFill="1" applyBorder="1" applyAlignment="1" applyProtection="1">
      <alignment wrapText="1"/>
      <protection/>
    </xf>
    <xf numFmtId="0" fontId="1" fillId="34" borderId="14" xfId="0" applyFont="1" applyFill="1" applyBorder="1" applyAlignment="1" applyProtection="1">
      <alignment horizontal="center"/>
      <protection/>
    </xf>
    <xf numFmtId="164" fontId="1" fillId="33" borderId="15" xfId="0" applyNumberFormat="1" applyFont="1" applyFill="1" applyBorder="1" applyAlignment="1" applyProtection="1">
      <alignment/>
      <protection/>
    </xf>
    <xf numFmtId="164" fontId="1" fillId="33" borderId="16" xfId="0" applyNumberFormat="1" applyFont="1" applyFill="1" applyBorder="1" applyAlignment="1" applyProtection="1">
      <alignment/>
      <protection/>
    </xf>
    <xf numFmtId="0" fontId="4" fillId="34" borderId="17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/>
    </xf>
    <xf numFmtId="164" fontId="1" fillId="33" borderId="18" xfId="0" applyNumberFormat="1" applyFont="1" applyFill="1" applyBorder="1" applyAlignment="1" applyProtection="1">
      <alignment/>
      <protection/>
    </xf>
    <xf numFmtId="164" fontId="1" fillId="33" borderId="17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>
      <alignment horizontal="justify" wrapText="1"/>
    </xf>
    <xf numFmtId="0" fontId="5" fillId="35" borderId="12" xfId="0" applyFont="1" applyFill="1" applyBorder="1" applyAlignment="1">
      <alignment horizontal="center"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/>
    </xf>
    <xf numFmtId="49" fontId="1" fillId="34" borderId="12" xfId="0" applyNumberFormat="1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 applyProtection="1">
      <alignment wrapText="1"/>
      <protection/>
    </xf>
    <xf numFmtId="164" fontId="1" fillId="33" borderId="11" xfId="0" applyNumberFormat="1" applyFont="1" applyFill="1" applyBorder="1" applyAlignment="1" applyProtection="1">
      <alignment/>
      <protection/>
    </xf>
    <xf numFmtId="164" fontId="1" fillId="33" borderId="12" xfId="0" applyNumberFormat="1" applyFont="1" applyFill="1" applyBorder="1" applyAlignment="1" applyProtection="1">
      <alignment/>
      <protection/>
    </xf>
    <xf numFmtId="0" fontId="4" fillId="35" borderId="12" xfId="0" applyFont="1" applyFill="1" applyBorder="1" applyAlignment="1">
      <alignment horizontal="left" wrapText="1"/>
    </xf>
    <xf numFmtId="0" fontId="7" fillId="33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165" fontId="2" fillId="0" borderId="12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164" fontId="2" fillId="34" borderId="15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5" fillId="35" borderId="12" xfId="0" applyFont="1" applyFill="1" applyBorder="1" applyAlignment="1">
      <alignment horizontal="center" wrapText="1"/>
    </xf>
    <xf numFmtId="0" fontId="1" fillId="34" borderId="12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 applyProtection="1">
      <alignment horizontal="center" wrapText="1"/>
      <protection/>
    </xf>
    <xf numFmtId="49" fontId="1" fillId="34" borderId="12" xfId="0" applyNumberFormat="1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165" fontId="1" fillId="35" borderId="12" xfId="0" applyNumberFormat="1" applyFont="1" applyFill="1" applyBorder="1" applyAlignment="1" applyProtection="1">
      <alignment/>
      <protection/>
    </xf>
    <xf numFmtId="49" fontId="8" fillId="35" borderId="17" xfId="0" applyNumberFormat="1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 applyProtection="1">
      <alignment vertical="center" wrapText="1"/>
      <protection/>
    </xf>
    <xf numFmtId="164" fontId="2" fillId="35" borderId="12" xfId="0" applyNumberFormat="1" applyFont="1" applyFill="1" applyBorder="1" applyAlignment="1" applyProtection="1">
      <alignment horizontal="right" wrapText="1"/>
      <protection/>
    </xf>
    <xf numFmtId="165" fontId="2" fillId="35" borderId="12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justify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164" fontId="2" fillId="33" borderId="15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49" fontId="1" fillId="34" borderId="19" xfId="0" applyNumberFormat="1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left"/>
      <protection/>
    </xf>
    <xf numFmtId="49" fontId="8" fillId="35" borderId="20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 wrapText="1"/>
      <protection/>
    </xf>
    <xf numFmtId="0" fontId="1" fillId="34" borderId="19" xfId="0" applyFont="1" applyFill="1" applyBorder="1" applyAlignment="1" applyProtection="1">
      <alignment wrapText="1"/>
      <protection/>
    </xf>
    <xf numFmtId="0" fontId="1" fillId="34" borderId="19" xfId="0" applyFont="1" applyFill="1" applyBorder="1" applyAlignment="1" applyProtection="1">
      <alignment horizontal="center" wrapText="1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1" fillId="36" borderId="14" xfId="0" applyFont="1" applyFill="1" applyBorder="1" applyAlignment="1" applyProtection="1">
      <alignment horizontal="center" wrapText="1"/>
      <protection/>
    </xf>
    <xf numFmtId="164" fontId="2" fillId="33" borderId="16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justify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wrapText="1"/>
      <protection/>
    </xf>
    <xf numFmtId="0" fontId="1" fillId="34" borderId="14" xfId="0" applyFont="1" applyFill="1" applyBorder="1" applyAlignment="1" applyProtection="1">
      <alignment wrapText="1"/>
      <protection/>
    </xf>
    <xf numFmtId="0" fontId="1" fillId="34" borderId="14" xfId="0" applyFont="1" applyFill="1" applyBorder="1" applyAlignment="1" applyProtection="1">
      <alignment horizontal="center" wrapText="1"/>
      <protection/>
    </xf>
    <xf numFmtId="0" fontId="1" fillId="34" borderId="14" xfId="0" applyFont="1" applyFill="1" applyBorder="1" applyAlignment="1" applyProtection="1">
      <alignment horizontal="center"/>
      <protection/>
    </xf>
    <xf numFmtId="164" fontId="1" fillId="34" borderId="15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164" fontId="2" fillId="33" borderId="21" xfId="0" applyNumberFormat="1" applyFont="1" applyFill="1" applyBorder="1" applyAlignment="1" applyProtection="1">
      <alignment/>
      <protection/>
    </xf>
    <xf numFmtId="49" fontId="5" fillId="35" borderId="20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wrapText="1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49" fontId="5" fillId="35" borderId="12" xfId="0" applyNumberFormat="1" applyFont="1" applyFill="1" applyBorder="1" applyAlignment="1">
      <alignment horizontal="center" wrapText="1"/>
    </xf>
    <xf numFmtId="49" fontId="8" fillId="35" borderId="23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164" fontId="2" fillId="33" borderId="12" xfId="0" applyNumberFormat="1" applyFont="1" applyFill="1" applyBorder="1" applyAlignment="1" applyProtection="1">
      <alignment horizontal="right" wrapText="1"/>
      <protection/>
    </xf>
    <xf numFmtId="164" fontId="2" fillId="0" borderId="12" xfId="0" applyNumberFormat="1" applyFont="1" applyFill="1" applyBorder="1" applyAlignment="1" applyProtection="1">
      <alignment horizontal="right" wrapText="1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49" fontId="4" fillId="35" borderId="12" xfId="0" applyNumberFormat="1" applyFont="1" applyFill="1" applyBorder="1" applyAlignment="1">
      <alignment horizontal="center" wrapText="1"/>
    </xf>
    <xf numFmtId="164" fontId="1" fillId="33" borderId="18" xfId="0" applyNumberFormat="1" applyFont="1" applyFill="1" applyBorder="1" applyAlignment="1" applyProtection="1">
      <alignment/>
      <protection/>
    </xf>
    <xf numFmtId="164" fontId="1" fillId="33" borderId="17" xfId="0" applyNumberFormat="1" applyFont="1" applyFill="1" applyBorder="1" applyAlignment="1" applyProtection="1">
      <alignment/>
      <protection/>
    </xf>
    <xf numFmtId="164" fontId="2" fillId="33" borderId="18" xfId="0" applyNumberFormat="1" applyFont="1" applyFill="1" applyBorder="1" applyAlignment="1" applyProtection="1">
      <alignment/>
      <protection/>
    </xf>
    <xf numFmtId="164" fontId="2" fillId="33" borderId="17" xfId="0" applyNumberFormat="1" applyFont="1" applyFill="1" applyBorder="1" applyAlignment="1" applyProtection="1">
      <alignment/>
      <protection/>
    </xf>
    <xf numFmtId="0" fontId="11" fillId="36" borderId="14" xfId="0" applyFont="1" applyFill="1" applyBorder="1" applyAlignment="1" applyProtection="1">
      <alignment horizontal="justify" wrapText="1"/>
      <protection/>
    </xf>
    <xf numFmtId="0" fontId="11" fillId="36" borderId="14" xfId="0" applyFont="1" applyFill="1" applyBorder="1" applyAlignment="1" applyProtection="1">
      <alignment horizontal="center"/>
      <protection/>
    </xf>
    <xf numFmtId="164" fontId="11" fillId="36" borderId="15" xfId="0" applyNumberFormat="1" applyFont="1" applyFill="1" applyBorder="1" applyAlignment="1" applyProtection="1">
      <alignment/>
      <protection/>
    </xf>
    <xf numFmtId="164" fontId="11" fillId="36" borderId="12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0" fontId="8" fillId="37" borderId="12" xfId="0" applyFont="1" applyFill="1" applyBorder="1" applyAlignment="1">
      <alignment wrapText="1"/>
    </xf>
    <xf numFmtId="0" fontId="1" fillId="36" borderId="14" xfId="0" applyFont="1" applyFill="1" applyBorder="1" applyAlignment="1" applyProtection="1">
      <alignment horizontal="center"/>
      <protection/>
    </xf>
    <xf numFmtId="0" fontId="8" fillId="38" borderId="12" xfId="0" applyFont="1" applyFill="1" applyBorder="1" applyAlignment="1">
      <alignment wrapText="1"/>
    </xf>
    <xf numFmtId="0" fontId="8" fillId="37" borderId="16" xfId="0" applyFont="1" applyFill="1" applyBorder="1" applyAlignment="1">
      <alignment wrapText="1"/>
    </xf>
    <xf numFmtId="0" fontId="8" fillId="37" borderId="0" xfId="0" applyFont="1" applyFill="1" applyBorder="1" applyAlignment="1">
      <alignment horizontal="center" wrapText="1"/>
    </xf>
    <xf numFmtId="0" fontId="1" fillId="36" borderId="14" xfId="0" applyFont="1" applyFill="1" applyBorder="1" applyAlignment="1" applyProtection="1">
      <alignment horizontal="left" vertical="center"/>
      <protection/>
    </xf>
    <xf numFmtId="164" fontId="11" fillId="36" borderId="15" xfId="0" applyNumberFormat="1" applyFont="1" applyFill="1" applyBorder="1" applyAlignment="1" applyProtection="1">
      <alignment horizontal="right" wrapText="1"/>
      <protection/>
    </xf>
    <xf numFmtId="165" fontId="11" fillId="37" borderId="12" xfId="0" applyNumberFormat="1" applyFont="1" applyFill="1" applyBorder="1" applyAlignment="1" applyProtection="1">
      <alignment horizontal="right"/>
      <protection/>
    </xf>
    <xf numFmtId="0" fontId="8" fillId="37" borderId="12" xfId="0" applyFont="1" applyFill="1" applyBorder="1" applyAlignment="1">
      <alignment horizontal="justify" wrapText="1"/>
    </xf>
    <xf numFmtId="0" fontId="11" fillId="36" borderId="12" xfId="0" applyFont="1" applyFill="1" applyBorder="1" applyAlignment="1" applyProtection="1">
      <alignment horizontal="center" wrapText="1"/>
      <protection/>
    </xf>
    <xf numFmtId="0" fontId="1" fillId="36" borderId="12" xfId="0" applyFont="1" applyFill="1" applyBorder="1" applyAlignment="1" applyProtection="1">
      <alignment horizontal="center"/>
      <protection/>
    </xf>
    <xf numFmtId="0" fontId="11" fillId="38" borderId="12" xfId="0" applyFont="1" applyFill="1" applyBorder="1" applyAlignment="1" applyProtection="1">
      <alignment wrapText="1"/>
      <protection/>
    </xf>
    <xf numFmtId="0" fontId="11" fillId="38" borderId="12" xfId="0" applyFont="1" applyFill="1" applyBorder="1" applyAlignment="1" applyProtection="1">
      <alignment horizontal="center" wrapText="1"/>
      <protection/>
    </xf>
    <xf numFmtId="0" fontId="11" fillId="38" borderId="12" xfId="0" applyFont="1" applyFill="1" applyBorder="1" applyAlignment="1" applyProtection="1">
      <alignment horizontal="center"/>
      <protection/>
    </xf>
    <xf numFmtId="0" fontId="11" fillId="36" borderId="12" xfId="0" applyFont="1" applyFill="1" applyBorder="1" applyAlignment="1" applyProtection="1">
      <alignment wrapText="1"/>
      <protection/>
    </xf>
    <xf numFmtId="0" fontId="11" fillId="36" borderId="12" xfId="0" applyFont="1" applyFill="1" applyBorder="1" applyAlignment="1" applyProtection="1">
      <alignment horizontal="center"/>
      <protection/>
    </xf>
    <xf numFmtId="165" fontId="2" fillId="37" borderId="12" xfId="0" applyNumberFormat="1" applyFont="1" applyFill="1" applyBorder="1" applyAlignment="1" applyProtection="1">
      <alignment/>
      <protection/>
    </xf>
    <xf numFmtId="0" fontId="11" fillId="36" borderId="12" xfId="0" applyFont="1" applyFill="1" applyBorder="1" applyAlignment="1" applyProtection="1">
      <alignment horizontal="justify" wrapText="1"/>
      <protection/>
    </xf>
    <xf numFmtId="0" fontId="11" fillId="36" borderId="12" xfId="0" applyFont="1" applyFill="1" applyBorder="1" applyAlignment="1" applyProtection="1">
      <alignment horizontal="left" vertical="center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/>
      <protection/>
    </xf>
    <xf numFmtId="164" fontId="11" fillId="36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49" fontId="11" fillId="38" borderId="12" xfId="0" applyNumberFormat="1" applyFont="1" applyFill="1" applyBorder="1" applyAlignment="1" applyProtection="1">
      <alignment horizontal="center" wrapText="1"/>
      <protection/>
    </xf>
    <xf numFmtId="0" fontId="8" fillId="38" borderId="12" xfId="0" applyFont="1" applyFill="1" applyBorder="1" applyAlignment="1">
      <alignment horizontal="center"/>
    </xf>
    <xf numFmtId="49" fontId="8" fillId="37" borderId="17" xfId="0" applyNumberFormat="1" applyFont="1" applyFill="1" applyBorder="1" applyAlignment="1">
      <alignment horizontal="center" wrapText="1"/>
    </xf>
    <xf numFmtId="0" fontId="1" fillId="36" borderId="12" xfId="0" applyFont="1" applyFill="1" applyBorder="1" applyAlignment="1" applyProtection="1">
      <alignment horizontal="center" vertical="center"/>
      <protection/>
    </xf>
    <xf numFmtId="164" fontId="11" fillId="36" borderId="12" xfId="0" applyNumberFormat="1" applyFont="1" applyFill="1" applyBorder="1" applyAlignment="1" applyProtection="1">
      <alignment horizontal="right" wrapText="1"/>
      <protection/>
    </xf>
    <xf numFmtId="164" fontId="11" fillId="37" borderId="12" xfId="0" applyNumberFormat="1" applyFont="1" applyFill="1" applyBorder="1" applyAlignment="1" applyProtection="1">
      <alignment horizontal="right" wrapText="1"/>
      <protection/>
    </xf>
    <xf numFmtId="0" fontId="8" fillId="37" borderId="12" xfId="0" applyFont="1" applyFill="1" applyBorder="1" applyAlignment="1">
      <alignment horizontal="left" wrapText="1"/>
    </xf>
    <xf numFmtId="49" fontId="11" fillId="36" borderId="24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5" fontId="1" fillId="33" borderId="18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tabSelected="1" zoomScale="75" zoomScaleNormal="75" zoomScalePageLayoutView="75" workbookViewId="0" topLeftCell="A218">
      <selection activeCell="A9" sqref="A9"/>
    </sheetView>
  </sheetViews>
  <sheetFormatPr defaultColWidth="9.00390625" defaultRowHeight="12.75" customHeight="1"/>
  <cols>
    <col min="1" max="1" width="71.375" style="21" customWidth="1"/>
    <col min="2" max="2" width="12.00390625" style="21" customWidth="1"/>
    <col min="3" max="3" width="41.625" style="21" customWidth="1"/>
    <col min="4" max="4" width="20.125" style="21" customWidth="1"/>
    <col min="5" max="5" width="20.50390625" style="0" customWidth="1"/>
    <col min="6" max="6" width="15.625" style="0" customWidth="1"/>
    <col min="7" max="7" width="13.625" style="0" customWidth="1"/>
  </cols>
  <sheetData>
    <row r="1" spans="3:4" ht="15" customHeight="1">
      <c r="C1" s="14"/>
      <c r="D1" s="14"/>
    </row>
    <row r="2" spans="3:6" ht="21" customHeight="1">
      <c r="C2" s="64"/>
      <c r="D2" s="181" t="s">
        <v>234</v>
      </c>
      <c r="E2" s="183"/>
      <c r="F2" s="183"/>
    </row>
    <row r="3" spans="3:6" ht="38.25" customHeight="1">
      <c r="C3" s="64"/>
      <c r="D3" s="181" t="s">
        <v>232</v>
      </c>
      <c r="E3" s="183"/>
      <c r="F3" s="183"/>
    </row>
    <row r="4" spans="3:6" ht="25.5" customHeight="1">
      <c r="C4" s="64"/>
      <c r="D4" s="181" t="s">
        <v>233</v>
      </c>
      <c r="E4" s="183"/>
      <c r="F4" s="183"/>
    </row>
    <row r="5" spans="3:6" ht="30" customHeight="1">
      <c r="C5" s="64"/>
      <c r="D5" s="181" t="s">
        <v>235</v>
      </c>
      <c r="E5" s="182"/>
      <c r="F5" s="182"/>
    </row>
    <row r="6" spans="3:6" ht="15.75" customHeight="1">
      <c r="C6" s="181"/>
      <c r="D6" s="181"/>
      <c r="E6" s="65"/>
      <c r="F6" s="65"/>
    </row>
    <row r="7" spans="1:6" ht="24" customHeight="1">
      <c r="A7" s="171" t="s">
        <v>231</v>
      </c>
      <c r="B7" s="171"/>
      <c r="C7" s="172"/>
      <c r="D7" s="172"/>
      <c r="E7" s="172"/>
      <c r="F7" s="172"/>
    </row>
    <row r="8" spans="1:6" ht="18.75" customHeight="1">
      <c r="A8" s="173" t="s">
        <v>85</v>
      </c>
      <c r="B8" s="173"/>
      <c r="C8" s="172"/>
      <c r="D8" s="172"/>
      <c r="E8" s="172"/>
      <c r="F8" s="172"/>
    </row>
    <row r="9" spans="1:4" ht="23.25" customHeight="1">
      <c r="A9" s="14"/>
      <c r="B9" s="14"/>
      <c r="C9" s="14"/>
      <c r="D9" s="14"/>
    </row>
    <row r="10" spans="1:4" ht="7.5" customHeight="1">
      <c r="A10" s="14"/>
      <c r="B10" s="14"/>
      <c r="C10" s="14"/>
      <c r="D10" s="14"/>
    </row>
    <row r="11" spans="1:7" ht="60.75" customHeight="1">
      <c r="A11" s="169" t="s">
        <v>252</v>
      </c>
      <c r="B11" s="179" t="s">
        <v>237</v>
      </c>
      <c r="C11" s="180"/>
      <c r="D11" s="174" t="s">
        <v>159</v>
      </c>
      <c r="E11" s="176" t="s">
        <v>161</v>
      </c>
      <c r="F11" s="176" t="s">
        <v>160</v>
      </c>
      <c r="G11" s="178"/>
    </row>
    <row r="12" spans="1:7" ht="52.5" customHeight="1">
      <c r="A12" s="170"/>
      <c r="B12" s="71" t="s">
        <v>238</v>
      </c>
      <c r="C12" s="72" t="s">
        <v>239</v>
      </c>
      <c r="D12" s="175"/>
      <c r="E12" s="177"/>
      <c r="F12" s="177"/>
      <c r="G12" s="178"/>
    </row>
    <row r="13" spans="1:7" ht="43.5" customHeight="1">
      <c r="A13" s="167" t="s">
        <v>118</v>
      </c>
      <c r="B13" s="168" t="s">
        <v>249</v>
      </c>
      <c r="C13" s="158"/>
      <c r="D13" s="165">
        <f aca="true" t="shared" si="0" ref="D13:E16">D14</f>
        <v>559</v>
      </c>
      <c r="E13" s="166">
        <f t="shared" si="0"/>
        <v>30</v>
      </c>
      <c r="F13" s="137">
        <f>E13/D13*100</f>
        <v>5.366726296958855</v>
      </c>
      <c r="G13" s="69"/>
    </row>
    <row r="14" spans="1:7" ht="28.5" customHeight="1">
      <c r="A14" s="94" t="s">
        <v>253</v>
      </c>
      <c r="B14" s="122" t="s">
        <v>249</v>
      </c>
      <c r="C14" s="123" t="s">
        <v>254</v>
      </c>
      <c r="D14" s="125">
        <f t="shared" si="0"/>
        <v>559</v>
      </c>
      <c r="E14" s="126">
        <f t="shared" si="0"/>
        <v>30</v>
      </c>
      <c r="F14" s="68">
        <f>E14/D14*100</f>
        <v>5.366726296958855</v>
      </c>
      <c r="G14" s="69"/>
    </row>
    <row r="15" spans="1:7" ht="26.25" customHeight="1">
      <c r="A15" s="10" t="s">
        <v>395</v>
      </c>
      <c r="B15" s="124" t="s">
        <v>249</v>
      </c>
      <c r="C15" s="114" t="s">
        <v>396</v>
      </c>
      <c r="D15" s="125">
        <f t="shared" si="0"/>
        <v>559</v>
      </c>
      <c r="E15" s="126">
        <f t="shared" si="0"/>
        <v>30</v>
      </c>
      <c r="F15" s="68">
        <f>E15/D15*100</f>
        <v>5.366726296958855</v>
      </c>
      <c r="G15" s="69"/>
    </row>
    <row r="16" spans="1:7" ht="147" customHeight="1">
      <c r="A16" s="5" t="s">
        <v>405</v>
      </c>
      <c r="B16" s="127" t="s">
        <v>249</v>
      </c>
      <c r="C16" s="3" t="s">
        <v>406</v>
      </c>
      <c r="D16" s="30">
        <f t="shared" si="0"/>
        <v>559</v>
      </c>
      <c r="E16" s="36">
        <f t="shared" si="0"/>
        <v>30</v>
      </c>
      <c r="F16" s="66">
        <f>E16/D16*100</f>
        <v>5.366726296958855</v>
      </c>
      <c r="G16" s="69"/>
    </row>
    <row r="17" spans="1:7" ht="52.5" customHeight="1">
      <c r="A17" s="38" t="s">
        <v>216</v>
      </c>
      <c r="B17" s="128" t="s">
        <v>249</v>
      </c>
      <c r="C17" s="39" t="s">
        <v>217</v>
      </c>
      <c r="D17" s="27">
        <v>559</v>
      </c>
      <c r="E17" s="33">
        <v>30</v>
      </c>
      <c r="F17" s="82">
        <f>E17/D17*100</f>
        <v>5.366726296958855</v>
      </c>
      <c r="G17" s="69"/>
    </row>
    <row r="18" spans="1:7" ht="40.5" customHeight="1">
      <c r="A18" s="138" t="s">
        <v>243</v>
      </c>
      <c r="B18" s="163" t="s">
        <v>242</v>
      </c>
      <c r="C18" s="164"/>
      <c r="D18" s="165">
        <f>D19</f>
        <v>452</v>
      </c>
      <c r="E18" s="166">
        <f>E19</f>
        <v>495.2</v>
      </c>
      <c r="F18" s="145">
        <f aca="true" t="shared" si="1" ref="F18:F25">E18/D18*100</f>
        <v>109.5575221238938</v>
      </c>
      <c r="G18" s="69"/>
    </row>
    <row r="19" spans="1:7" ht="22.5" customHeight="1">
      <c r="A19" s="6" t="s">
        <v>253</v>
      </c>
      <c r="B19" s="83" t="s">
        <v>242</v>
      </c>
      <c r="C19" s="4" t="s">
        <v>254</v>
      </c>
      <c r="D19" s="84">
        <f>D20+D27</f>
        <v>452</v>
      </c>
      <c r="E19" s="85">
        <f>E20+E27</f>
        <v>495.2</v>
      </c>
      <c r="F19" s="86">
        <f t="shared" si="1"/>
        <v>109.5575221238938</v>
      </c>
      <c r="G19" s="69"/>
    </row>
    <row r="20" spans="1:7" ht="25.5" customHeight="1">
      <c r="A20" s="10" t="s">
        <v>360</v>
      </c>
      <c r="B20" s="81" t="s">
        <v>242</v>
      </c>
      <c r="C20" s="8" t="s">
        <v>361</v>
      </c>
      <c r="D20" s="26">
        <f>D21</f>
        <v>452</v>
      </c>
      <c r="E20" s="32">
        <f>E21</f>
        <v>452.2</v>
      </c>
      <c r="F20" s="86">
        <f t="shared" si="1"/>
        <v>100.0442477876106</v>
      </c>
      <c r="G20" s="69"/>
    </row>
    <row r="21" spans="1:7" ht="30.75" customHeight="1">
      <c r="A21" s="11" t="s">
        <v>362</v>
      </c>
      <c r="B21" s="78" t="s">
        <v>242</v>
      </c>
      <c r="C21" s="12" t="s">
        <v>363</v>
      </c>
      <c r="D21" s="27">
        <f>SUM(D22:D24)</f>
        <v>452</v>
      </c>
      <c r="E21" s="33">
        <f>E22+E23+E24</f>
        <v>452.2</v>
      </c>
      <c r="F21" s="82">
        <f t="shared" si="1"/>
        <v>100.0442477876106</v>
      </c>
      <c r="G21" s="69"/>
    </row>
    <row r="22" spans="1:7" ht="39.75" customHeight="1">
      <c r="A22" s="11" t="s">
        <v>364</v>
      </c>
      <c r="B22" s="78" t="s">
        <v>242</v>
      </c>
      <c r="C22" s="12" t="s">
        <v>365</v>
      </c>
      <c r="D22" s="27">
        <f>209-159</f>
        <v>50</v>
      </c>
      <c r="E22" s="33">
        <v>44.5</v>
      </c>
      <c r="F22" s="82">
        <f t="shared" si="1"/>
        <v>89</v>
      </c>
      <c r="G22" s="69"/>
    </row>
    <row r="23" spans="1:7" ht="31.5" customHeight="1">
      <c r="A23" s="11" t="s">
        <v>366</v>
      </c>
      <c r="B23" s="78" t="s">
        <v>242</v>
      </c>
      <c r="C23" s="12" t="s">
        <v>367</v>
      </c>
      <c r="D23" s="27">
        <f>192-72</f>
        <v>120</v>
      </c>
      <c r="E23" s="33">
        <v>113.7</v>
      </c>
      <c r="F23" s="82">
        <f t="shared" si="1"/>
        <v>94.75</v>
      </c>
      <c r="G23" s="69"/>
    </row>
    <row r="24" spans="1:7" ht="31.5" customHeight="1">
      <c r="A24" s="11" t="s">
        <v>368</v>
      </c>
      <c r="B24" s="78" t="s">
        <v>242</v>
      </c>
      <c r="C24" s="12" t="s">
        <v>369</v>
      </c>
      <c r="D24" s="27">
        <f>100+182</f>
        <v>282</v>
      </c>
      <c r="E24" s="33">
        <f>E25+E26</f>
        <v>294</v>
      </c>
      <c r="F24" s="82">
        <f t="shared" si="1"/>
        <v>104.25531914893618</v>
      </c>
      <c r="G24" s="69"/>
    </row>
    <row r="25" spans="1:7" ht="24.75" customHeight="1">
      <c r="A25" s="43" t="s">
        <v>200</v>
      </c>
      <c r="B25" s="78" t="s">
        <v>242</v>
      </c>
      <c r="C25" s="44" t="s">
        <v>201</v>
      </c>
      <c r="D25" s="27">
        <v>282</v>
      </c>
      <c r="E25" s="33">
        <v>274</v>
      </c>
      <c r="F25" s="82">
        <f t="shared" si="1"/>
        <v>97.16312056737588</v>
      </c>
      <c r="G25" s="69"/>
    </row>
    <row r="26" spans="1:7" ht="28.5" customHeight="1">
      <c r="A26" s="49" t="s">
        <v>202</v>
      </c>
      <c r="B26" s="93" t="s">
        <v>242</v>
      </c>
      <c r="C26" s="50" t="s">
        <v>203</v>
      </c>
      <c r="D26" s="33">
        <v>0</v>
      </c>
      <c r="E26" s="33">
        <v>20</v>
      </c>
      <c r="F26" s="82"/>
      <c r="G26" s="69"/>
    </row>
    <row r="27" spans="1:7" ht="28.5" customHeight="1">
      <c r="A27" s="10" t="s">
        <v>395</v>
      </c>
      <c r="B27" s="124" t="s">
        <v>242</v>
      </c>
      <c r="C27" s="114" t="s">
        <v>396</v>
      </c>
      <c r="D27" s="125">
        <f>D28</f>
        <v>0</v>
      </c>
      <c r="E27" s="126">
        <f>E28</f>
        <v>43</v>
      </c>
      <c r="F27" s="68"/>
      <c r="G27" s="69"/>
    </row>
    <row r="28" spans="1:7" ht="145.5" customHeight="1">
      <c r="A28" s="5" t="s">
        <v>405</v>
      </c>
      <c r="B28" s="127" t="s">
        <v>242</v>
      </c>
      <c r="C28" s="3" t="s">
        <v>406</v>
      </c>
      <c r="D28" s="30">
        <f>D29</f>
        <v>0</v>
      </c>
      <c r="E28" s="36">
        <f>E29</f>
        <v>43</v>
      </c>
      <c r="F28" s="66"/>
      <c r="G28" s="69"/>
    </row>
    <row r="29" spans="1:7" ht="55.5" customHeight="1">
      <c r="A29" s="38" t="s">
        <v>216</v>
      </c>
      <c r="B29" s="128" t="s">
        <v>242</v>
      </c>
      <c r="C29" s="39" t="s">
        <v>217</v>
      </c>
      <c r="D29" s="27">
        <v>0</v>
      </c>
      <c r="E29" s="33">
        <v>43</v>
      </c>
      <c r="F29" s="82"/>
      <c r="G29" s="69"/>
    </row>
    <row r="30" spans="1:7" ht="28.5" customHeight="1">
      <c r="A30" s="146" t="s">
        <v>245</v>
      </c>
      <c r="B30" s="161" t="s">
        <v>246</v>
      </c>
      <c r="C30" s="162"/>
      <c r="D30" s="136">
        <f>D31</f>
        <v>3199</v>
      </c>
      <c r="E30" s="136">
        <f>E31</f>
        <v>3238.2</v>
      </c>
      <c r="F30" s="154">
        <f aca="true" t="shared" si="2" ref="F30:F41">E30/D30*100</f>
        <v>101.2253829321663</v>
      </c>
      <c r="G30" s="69"/>
    </row>
    <row r="31" spans="1:7" ht="28.5" customHeight="1">
      <c r="A31" s="94" t="s">
        <v>253</v>
      </c>
      <c r="B31" s="95" t="s">
        <v>246</v>
      </c>
      <c r="C31" s="96" t="s">
        <v>254</v>
      </c>
      <c r="D31" s="57">
        <f>D32</f>
        <v>3199</v>
      </c>
      <c r="E31" s="57">
        <f>E32</f>
        <v>3238.2</v>
      </c>
      <c r="F31" s="86">
        <f t="shared" si="2"/>
        <v>101.2253829321663</v>
      </c>
      <c r="G31" s="69"/>
    </row>
    <row r="32" spans="1:7" ht="28.5" customHeight="1">
      <c r="A32" s="41" t="s">
        <v>267</v>
      </c>
      <c r="B32" s="92">
        <v>100</v>
      </c>
      <c r="C32" s="42" t="s">
        <v>268</v>
      </c>
      <c r="D32" s="28">
        <f>D33</f>
        <v>3199</v>
      </c>
      <c r="E32" s="34">
        <f>E33</f>
        <v>3238.2</v>
      </c>
      <c r="F32" s="86">
        <f t="shared" si="2"/>
        <v>101.2253829321663</v>
      </c>
      <c r="G32" s="69"/>
    </row>
    <row r="33" spans="1:7" ht="44.25" customHeight="1">
      <c r="A33" s="11" t="s">
        <v>269</v>
      </c>
      <c r="B33" s="2">
        <v>100</v>
      </c>
      <c r="C33" s="12" t="s">
        <v>270</v>
      </c>
      <c r="D33" s="27">
        <f>D34+D36+D38+D40</f>
        <v>3199</v>
      </c>
      <c r="E33" s="33">
        <f>E34+E36+E38+E40</f>
        <v>3238.2</v>
      </c>
      <c r="F33" s="82">
        <f t="shared" si="2"/>
        <v>101.2253829321663</v>
      </c>
      <c r="G33" s="69"/>
    </row>
    <row r="34" spans="1:7" ht="75" customHeight="1">
      <c r="A34" s="11" t="s">
        <v>271</v>
      </c>
      <c r="B34" s="2">
        <v>100</v>
      </c>
      <c r="C34" s="12" t="s">
        <v>272</v>
      </c>
      <c r="D34" s="27">
        <v>1323</v>
      </c>
      <c r="E34" s="33">
        <v>1474</v>
      </c>
      <c r="F34" s="82">
        <f t="shared" si="2"/>
        <v>111.41345427059713</v>
      </c>
      <c r="G34" s="69"/>
    </row>
    <row r="35" spans="1:7" ht="46.5" customHeight="1">
      <c r="A35" s="11" t="s">
        <v>165</v>
      </c>
      <c r="B35" s="2">
        <v>100</v>
      </c>
      <c r="C35" s="12" t="s">
        <v>164</v>
      </c>
      <c r="D35" s="27">
        <v>1323</v>
      </c>
      <c r="E35" s="33">
        <v>1474</v>
      </c>
      <c r="F35" s="82">
        <f t="shared" si="2"/>
        <v>111.41345427059713</v>
      </c>
      <c r="G35" s="69"/>
    </row>
    <row r="36" spans="1:7" ht="114" customHeight="1">
      <c r="A36" s="11" t="s">
        <v>273</v>
      </c>
      <c r="B36" s="2">
        <v>100</v>
      </c>
      <c r="C36" s="12" t="s">
        <v>274</v>
      </c>
      <c r="D36" s="27">
        <v>10</v>
      </c>
      <c r="E36" s="33">
        <v>10.8</v>
      </c>
      <c r="F36" s="82">
        <f t="shared" si="2"/>
        <v>108</v>
      </c>
      <c r="G36" s="69"/>
    </row>
    <row r="37" spans="1:7" ht="103.5" customHeight="1">
      <c r="A37" s="11" t="s">
        <v>167</v>
      </c>
      <c r="B37" s="2">
        <v>100</v>
      </c>
      <c r="C37" s="12" t="s">
        <v>166</v>
      </c>
      <c r="D37" s="27">
        <v>10</v>
      </c>
      <c r="E37" s="33">
        <v>10.8</v>
      </c>
      <c r="F37" s="82">
        <f t="shared" si="2"/>
        <v>108</v>
      </c>
      <c r="G37" s="69"/>
    </row>
    <row r="38" spans="1:7" ht="96" customHeight="1">
      <c r="A38" s="11" t="s">
        <v>275</v>
      </c>
      <c r="B38" s="2">
        <v>100</v>
      </c>
      <c r="C38" s="12" t="s">
        <v>276</v>
      </c>
      <c r="D38" s="27">
        <v>2048</v>
      </c>
      <c r="E38" s="33">
        <v>1969.2</v>
      </c>
      <c r="F38" s="82">
        <f t="shared" si="2"/>
        <v>96.15234375</v>
      </c>
      <c r="G38" s="69"/>
    </row>
    <row r="39" spans="1:7" ht="135" customHeight="1">
      <c r="A39" s="11" t="s">
        <v>169</v>
      </c>
      <c r="B39" s="2">
        <v>100</v>
      </c>
      <c r="C39" s="12" t="s">
        <v>168</v>
      </c>
      <c r="D39" s="27">
        <v>2048</v>
      </c>
      <c r="E39" s="33">
        <v>1969.2</v>
      </c>
      <c r="F39" s="82">
        <f t="shared" si="2"/>
        <v>96.15234375</v>
      </c>
      <c r="G39" s="69"/>
    </row>
    <row r="40" spans="1:7" ht="93.75" customHeight="1">
      <c r="A40" s="11" t="s">
        <v>277</v>
      </c>
      <c r="B40" s="2">
        <v>100</v>
      </c>
      <c r="C40" s="12" t="s">
        <v>278</v>
      </c>
      <c r="D40" s="27">
        <v>-182</v>
      </c>
      <c r="E40" s="33">
        <v>-215.8</v>
      </c>
      <c r="F40" s="82">
        <f t="shared" si="2"/>
        <v>118.57142857142857</v>
      </c>
      <c r="G40" s="69"/>
    </row>
    <row r="41" spans="1:7" ht="135.75" customHeight="1">
      <c r="A41" s="11" t="s">
        <v>170</v>
      </c>
      <c r="B41" s="2">
        <v>100</v>
      </c>
      <c r="C41" s="12" t="s">
        <v>278</v>
      </c>
      <c r="D41" s="27">
        <v>-182</v>
      </c>
      <c r="E41" s="33">
        <v>-215.8</v>
      </c>
      <c r="F41" s="82">
        <f t="shared" si="2"/>
        <v>118.57142857142857</v>
      </c>
      <c r="G41" s="69"/>
    </row>
    <row r="42" spans="1:7" ht="26.25" customHeight="1">
      <c r="A42" s="156" t="s">
        <v>240</v>
      </c>
      <c r="B42" s="157">
        <v>111</v>
      </c>
      <c r="C42" s="158"/>
      <c r="D42" s="159">
        <f>D43+D96</f>
        <v>374504.19999999995</v>
      </c>
      <c r="E42" s="159">
        <f>E43+E96</f>
        <v>283787.8</v>
      </c>
      <c r="F42" s="137">
        <f aca="true" t="shared" si="3" ref="F42:F53">E42/D42*100</f>
        <v>75.77693387684305</v>
      </c>
      <c r="G42" s="69"/>
    </row>
    <row r="43" spans="1:7" ht="26.25" customHeight="1">
      <c r="A43" s="94" t="s">
        <v>253</v>
      </c>
      <c r="B43" s="95" t="s">
        <v>241</v>
      </c>
      <c r="C43" s="96" t="s">
        <v>254</v>
      </c>
      <c r="D43" s="160">
        <f>D44+D48+D71+D75+D84+D89</f>
        <v>95818.2</v>
      </c>
      <c r="E43" s="160">
        <f>E44+E48+E71+E75+E84+E89</f>
        <v>98427.79999999999</v>
      </c>
      <c r="F43" s="86">
        <f t="shared" si="3"/>
        <v>102.7234909443091</v>
      </c>
      <c r="G43" s="69"/>
    </row>
    <row r="44" spans="1:7" ht="23.25" customHeight="1">
      <c r="A44" s="10" t="s">
        <v>309</v>
      </c>
      <c r="B44" s="75">
        <v>111</v>
      </c>
      <c r="C44" s="8" t="s">
        <v>310</v>
      </c>
      <c r="D44" s="84">
        <f>D45</f>
        <v>33</v>
      </c>
      <c r="E44" s="126">
        <f>E45</f>
        <v>0</v>
      </c>
      <c r="F44" s="86">
        <f t="shared" si="3"/>
        <v>0</v>
      </c>
      <c r="G44" s="69"/>
    </row>
    <row r="45" spans="1:7" ht="52.5" customHeight="1">
      <c r="A45" s="11" t="s">
        <v>315</v>
      </c>
      <c r="B45" s="70">
        <v>111</v>
      </c>
      <c r="C45" s="12" t="s">
        <v>316</v>
      </c>
      <c r="D45" s="29">
        <f>D46+D47</f>
        <v>33</v>
      </c>
      <c r="E45" s="35">
        <f>E46+E47</f>
        <v>0</v>
      </c>
      <c r="F45" s="82">
        <f t="shared" si="3"/>
        <v>0</v>
      </c>
      <c r="G45" s="69"/>
    </row>
    <row r="46" spans="1:7" ht="29.25" customHeight="1">
      <c r="A46" s="1" t="s">
        <v>317</v>
      </c>
      <c r="B46" s="2">
        <v>111</v>
      </c>
      <c r="C46" s="3" t="s">
        <v>318</v>
      </c>
      <c r="D46" s="27">
        <v>30</v>
      </c>
      <c r="E46" s="33">
        <v>0</v>
      </c>
      <c r="F46" s="82">
        <f t="shared" si="3"/>
        <v>0</v>
      </c>
      <c r="G46" s="69"/>
    </row>
    <row r="47" spans="1:7" ht="74.25" customHeight="1">
      <c r="A47" s="87" t="s">
        <v>319</v>
      </c>
      <c r="B47" s="88">
        <v>111</v>
      </c>
      <c r="C47" s="89" t="s">
        <v>320</v>
      </c>
      <c r="D47" s="51">
        <v>3</v>
      </c>
      <c r="E47" s="33">
        <v>0</v>
      </c>
      <c r="F47" s="82">
        <f t="shared" si="3"/>
        <v>0</v>
      </c>
      <c r="G47" s="69"/>
    </row>
    <row r="48" spans="1:7" ht="52.5" customHeight="1">
      <c r="A48" s="10" t="s">
        <v>321</v>
      </c>
      <c r="B48" s="75">
        <v>111</v>
      </c>
      <c r="C48" s="8" t="s">
        <v>322</v>
      </c>
      <c r="D48" s="26">
        <f>D49+D61+D64</f>
        <v>75417.7</v>
      </c>
      <c r="E48" s="26">
        <f>E49+E61+E64</f>
        <v>74703.9</v>
      </c>
      <c r="F48" s="86">
        <f t="shared" si="3"/>
        <v>99.0535378299789</v>
      </c>
      <c r="G48" s="69"/>
    </row>
    <row r="49" spans="1:7" ht="74.25" customHeight="1">
      <c r="A49" s="1" t="s">
        <v>323</v>
      </c>
      <c r="B49" s="2">
        <v>111</v>
      </c>
      <c r="C49" s="12" t="s">
        <v>324</v>
      </c>
      <c r="D49" s="29">
        <f>D50+D52+D54+D56+D58</f>
        <v>57744.7</v>
      </c>
      <c r="E49" s="29">
        <f>E50+E52+E54+E56+E58</f>
        <v>61176.2</v>
      </c>
      <c r="F49" s="82">
        <f t="shared" si="3"/>
        <v>105.94253671765547</v>
      </c>
      <c r="G49" s="69"/>
    </row>
    <row r="50" spans="1:7" ht="74.25" customHeight="1">
      <c r="A50" s="1" t="s">
        <v>325</v>
      </c>
      <c r="B50" s="2">
        <v>111</v>
      </c>
      <c r="C50" s="12" t="s">
        <v>326</v>
      </c>
      <c r="D50" s="27">
        <f>D51</f>
        <v>36700</v>
      </c>
      <c r="E50" s="33">
        <f>E51</f>
        <v>39365.3</v>
      </c>
      <c r="F50" s="82">
        <f t="shared" si="3"/>
        <v>107.26239782016349</v>
      </c>
      <c r="G50" s="69"/>
    </row>
    <row r="51" spans="1:7" ht="74.25" customHeight="1">
      <c r="A51" s="1" t="s">
        <v>327</v>
      </c>
      <c r="B51" s="2">
        <v>111</v>
      </c>
      <c r="C51" s="2" t="s">
        <v>328</v>
      </c>
      <c r="D51" s="27">
        <f>35000+1700</f>
        <v>36700</v>
      </c>
      <c r="E51" s="33">
        <v>39365.3</v>
      </c>
      <c r="F51" s="82">
        <f t="shared" si="3"/>
        <v>107.26239782016349</v>
      </c>
      <c r="G51" s="69"/>
    </row>
    <row r="52" spans="1:7" ht="74.25" customHeight="1">
      <c r="A52" s="22" t="s">
        <v>329</v>
      </c>
      <c r="B52" s="70">
        <v>111</v>
      </c>
      <c r="C52" s="2" t="s">
        <v>330</v>
      </c>
      <c r="D52" s="27">
        <f>D53</f>
        <v>4330</v>
      </c>
      <c r="E52" s="33">
        <f>E53</f>
        <v>4353.1</v>
      </c>
      <c r="F52" s="82">
        <f t="shared" si="3"/>
        <v>100.53348729792148</v>
      </c>
      <c r="G52" s="69"/>
    </row>
    <row r="53" spans="1:7" ht="74.25" customHeight="1">
      <c r="A53" s="23" t="s">
        <v>331</v>
      </c>
      <c r="B53" s="78" t="s">
        <v>241</v>
      </c>
      <c r="C53" s="2" t="s">
        <v>332</v>
      </c>
      <c r="D53" s="27">
        <v>4330</v>
      </c>
      <c r="E53" s="33">
        <v>4353.1</v>
      </c>
      <c r="F53" s="82">
        <f t="shared" si="3"/>
        <v>100.53348729792148</v>
      </c>
      <c r="G53" s="69"/>
    </row>
    <row r="54" spans="1:7" ht="74.25" customHeight="1">
      <c r="A54" s="77" t="s">
        <v>194</v>
      </c>
      <c r="B54" s="79" t="s">
        <v>241</v>
      </c>
      <c r="C54" s="59" t="s">
        <v>195</v>
      </c>
      <c r="D54" s="27">
        <v>0</v>
      </c>
      <c r="E54" s="33">
        <f>E55</f>
        <v>1.5</v>
      </c>
      <c r="F54" s="82"/>
      <c r="G54" s="69"/>
    </row>
    <row r="55" spans="1:7" ht="74.25" customHeight="1">
      <c r="A55" s="58" t="s">
        <v>196</v>
      </c>
      <c r="B55" s="79" t="s">
        <v>241</v>
      </c>
      <c r="C55" s="59" t="s">
        <v>197</v>
      </c>
      <c r="D55" s="27">
        <v>0</v>
      </c>
      <c r="E55" s="33">
        <v>1.5</v>
      </c>
      <c r="F55" s="82"/>
      <c r="G55" s="69"/>
    </row>
    <row r="56" spans="1:7" ht="58.5" customHeight="1">
      <c r="A56" s="1" t="s">
        <v>333</v>
      </c>
      <c r="B56" s="2">
        <v>111</v>
      </c>
      <c r="C56" s="12" t="s">
        <v>334</v>
      </c>
      <c r="D56" s="29">
        <f>D57</f>
        <v>16700</v>
      </c>
      <c r="E56" s="35">
        <f>E57</f>
        <v>17441.6</v>
      </c>
      <c r="F56" s="82">
        <f aca="true" t="shared" si="4" ref="F56:F66">E56/D56*100</f>
        <v>104.44071856287425</v>
      </c>
      <c r="G56" s="69"/>
    </row>
    <row r="57" spans="1:7" ht="58.5" customHeight="1">
      <c r="A57" s="1" t="s">
        <v>335</v>
      </c>
      <c r="B57" s="2">
        <v>111</v>
      </c>
      <c r="C57" s="3" t="s">
        <v>336</v>
      </c>
      <c r="D57" s="27">
        <v>16700</v>
      </c>
      <c r="E57" s="33">
        <v>17441.6</v>
      </c>
      <c r="F57" s="82">
        <f t="shared" si="4"/>
        <v>104.44071856287425</v>
      </c>
      <c r="G57" s="69"/>
    </row>
    <row r="58" spans="1:7" ht="59.25" customHeight="1">
      <c r="A58" s="1" t="s">
        <v>337</v>
      </c>
      <c r="B58" s="2">
        <v>111</v>
      </c>
      <c r="C58" s="3" t="s">
        <v>338</v>
      </c>
      <c r="D58" s="27">
        <f>D59</f>
        <v>14.7</v>
      </c>
      <c r="E58" s="33">
        <f>E59</f>
        <v>14.7</v>
      </c>
      <c r="F58" s="82">
        <f t="shared" si="4"/>
        <v>100</v>
      </c>
      <c r="G58" s="69"/>
    </row>
    <row r="59" spans="1:7" ht="63" customHeight="1">
      <c r="A59" s="1" t="s">
        <v>339</v>
      </c>
      <c r="B59" s="2">
        <v>111</v>
      </c>
      <c r="C59" s="3" t="s">
        <v>340</v>
      </c>
      <c r="D59" s="27">
        <f>D60</f>
        <v>14.7</v>
      </c>
      <c r="E59" s="33">
        <f>E60</f>
        <v>14.7</v>
      </c>
      <c r="F59" s="82">
        <f t="shared" si="4"/>
        <v>100</v>
      </c>
      <c r="G59" s="69"/>
    </row>
    <row r="60" spans="1:7" ht="74.25" customHeight="1">
      <c r="A60" s="1" t="s">
        <v>341</v>
      </c>
      <c r="B60" s="2">
        <v>111</v>
      </c>
      <c r="C60" s="3" t="s">
        <v>342</v>
      </c>
      <c r="D60" s="27">
        <v>14.7</v>
      </c>
      <c r="E60" s="33">
        <v>14.7</v>
      </c>
      <c r="F60" s="82">
        <f t="shared" si="4"/>
        <v>100</v>
      </c>
      <c r="G60" s="69"/>
    </row>
    <row r="61" spans="1:7" ht="46.5" customHeight="1">
      <c r="A61" s="1" t="s">
        <v>343</v>
      </c>
      <c r="B61" s="2">
        <v>111</v>
      </c>
      <c r="C61" s="3" t="s">
        <v>344</v>
      </c>
      <c r="D61" s="27">
        <f>D62</f>
        <v>150</v>
      </c>
      <c r="E61" s="33">
        <f>E62</f>
        <v>0</v>
      </c>
      <c r="F61" s="82">
        <f t="shared" si="4"/>
        <v>0</v>
      </c>
      <c r="G61" s="69"/>
    </row>
    <row r="62" spans="1:7" ht="74.25" customHeight="1">
      <c r="A62" s="1" t="s">
        <v>345</v>
      </c>
      <c r="B62" s="2">
        <v>111</v>
      </c>
      <c r="C62" s="3" t="s">
        <v>346</v>
      </c>
      <c r="D62" s="27">
        <f>D63</f>
        <v>150</v>
      </c>
      <c r="E62" s="33">
        <f>E63</f>
        <v>0</v>
      </c>
      <c r="F62" s="82">
        <f t="shared" si="4"/>
        <v>0</v>
      </c>
      <c r="G62" s="69"/>
    </row>
    <row r="63" spans="1:7" ht="74.25" customHeight="1">
      <c r="A63" s="1" t="s">
        <v>347</v>
      </c>
      <c r="B63" s="2">
        <v>111</v>
      </c>
      <c r="C63" s="3" t="s">
        <v>348</v>
      </c>
      <c r="D63" s="27">
        <v>150</v>
      </c>
      <c r="E63" s="33">
        <v>0</v>
      </c>
      <c r="F63" s="82">
        <f t="shared" si="4"/>
        <v>0</v>
      </c>
      <c r="G63" s="69"/>
    </row>
    <row r="64" spans="1:7" ht="74.25" customHeight="1">
      <c r="A64" s="1" t="s">
        <v>349</v>
      </c>
      <c r="B64" s="2">
        <v>111</v>
      </c>
      <c r="C64" s="3" t="s">
        <v>350</v>
      </c>
      <c r="D64" s="27">
        <f>D65</f>
        <v>17523</v>
      </c>
      <c r="E64" s="33">
        <f>E65</f>
        <v>13527.7</v>
      </c>
      <c r="F64" s="82">
        <f t="shared" si="4"/>
        <v>77.1996804200194</v>
      </c>
      <c r="G64" s="69"/>
    </row>
    <row r="65" spans="1:7" ht="74.25" customHeight="1">
      <c r="A65" s="1" t="s">
        <v>351</v>
      </c>
      <c r="B65" s="2">
        <v>111</v>
      </c>
      <c r="C65" s="3" t="s">
        <v>352</v>
      </c>
      <c r="D65" s="27">
        <f>D66</f>
        <v>17523</v>
      </c>
      <c r="E65" s="33">
        <f>E66</f>
        <v>13527.7</v>
      </c>
      <c r="F65" s="82">
        <f t="shared" si="4"/>
        <v>77.1996804200194</v>
      </c>
      <c r="G65" s="69"/>
    </row>
    <row r="66" spans="1:7" ht="74.25" customHeight="1">
      <c r="A66" s="1" t="s">
        <v>353</v>
      </c>
      <c r="B66" s="2">
        <v>111</v>
      </c>
      <c r="C66" s="3" t="s">
        <v>354</v>
      </c>
      <c r="D66" s="27">
        <f>SUM(D68:D69)</f>
        <v>17523</v>
      </c>
      <c r="E66" s="33">
        <f>SUM(E68:E70)</f>
        <v>13527.7</v>
      </c>
      <c r="F66" s="82">
        <f t="shared" si="4"/>
        <v>77.1996804200194</v>
      </c>
      <c r="G66" s="69"/>
    </row>
    <row r="67" spans="1:7" ht="19.5" customHeight="1">
      <c r="A67" s="1" t="s">
        <v>355</v>
      </c>
      <c r="B67" s="1"/>
      <c r="C67" s="3"/>
      <c r="D67" s="27"/>
      <c r="E67" s="33"/>
      <c r="F67" s="82"/>
      <c r="G67" s="69"/>
    </row>
    <row r="68" spans="1:7" ht="74.25" customHeight="1">
      <c r="A68" s="1" t="s">
        <v>356</v>
      </c>
      <c r="B68" s="2">
        <v>111</v>
      </c>
      <c r="C68" s="3" t="s">
        <v>357</v>
      </c>
      <c r="D68" s="27">
        <v>10523</v>
      </c>
      <c r="E68" s="33">
        <v>9678.9</v>
      </c>
      <c r="F68" s="82">
        <f>E68/D68*100</f>
        <v>91.97852323481897</v>
      </c>
      <c r="G68" s="69"/>
    </row>
    <row r="69" spans="1:7" ht="74.25" customHeight="1">
      <c r="A69" s="1" t="s">
        <v>358</v>
      </c>
      <c r="B69" s="2">
        <v>111</v>
      </c>
      <c r="C69" s="3" t="s">
        <v>359</v>
      </c>
      <c r="D69" s="27">
        <v>7000</v>
      </c>
      <c r="E69" s="33">
        <v>3661.3</v>
      </c>
      <c r="F69" s="82">
        <f>E69/D69*100</f>
        <v>52.30428571428571</v>
      </c>
      <c r="G69" s="69"/>
    </row>
    <row r="70" spans="1:7" ht="74.25" customHeight="1">
      <c r="A70" s="103" t="s">
        <v>198</v>
      </c>
      <c r="B70" s="104">
        <v>111</v>
      </c>
      <c r="C70" s="105" t="s">
        <v>199</v>
      </c>
      <c r="D70" s="51">
        <v>0</v>
      </c>
      <c r="E70" s="33">
        <v>187.5</v>
      </c>
      <c r="F70" s="82"/>
      <c r="G70" s="69"/>
    </row>
    <row r="71" spans="1:7" ht="39" customHeight="1">
      <c r="A71" s="112" t="s">
        <v>370</v>
      </c>
      <c r="B71" s="113">
        <v>111</v>
      </c>
      <c r="C71" s="114" t="s">
        <v>371</v>
      </c>
      <c r="D71" s="115">
        <f>D72</f>
        <v>2468.9</v>
      </c>
      <c r="E71" s="57">
        <f>E72</f>
        <v>2354.7</v>
      </c>
      <c r="F71" s="86">
        <f>E71/D71*100</f>
        <v>95.3744582607639</v>
      </c>
      <c r="G71" s="69"/>
    </row>
    <row r="72" spans="1:7" ht="27.75" customHeight="1">
      <c r="A72" s="11" t="s">
        <v>372</v>
      </c>
      <c r="B72" s="70">
        <v>111</v>
      </c>
      <c r="C72" s="12" t="s">
        <v>373</v>
      </c>
      <c r="D72" s="27">
        <f>D73</f>
        <v>2468.9</v>
      </c>
      <c r="E72" s="33">
        <f>E73</f>
        <v>2354.7</v>
      </c>
      <c r="F72" s="82">
        <f>E72/D72*100</f>
        <v>95.3744582607639</v>
      </c>
      <c r="G72" s="69"/>
    </row>
    <row r="73" spans="1:7" ht="24" customHeight="1">
      <c r="A73" s="11" t="s">
        <v>374</v>
      </c>
      <c r="B73" s="70">
        <v>111</v>
      </c>
      <c r="C73" s="12" t="s">
        <v>375</v>
      </c>
      <c r="D73" s="27">
        <f>D74</f>
        <v>2468.9</v>
      </c>
      <c r="E73" s="33">
        <f>E74</f>
        <v>2354.7</v>
      </c>
      <c r="F73" s="82">
        <f>E73/D73*100</f>
        <v>95.3744582607639</v>
      </c>
      <c r="G73" s="69"/>
    </row>
    <row r="74" spans="1:7" ht="26.25" customHeight="1">
      <c r="A74" s="11" t="s">
        <v>376</v>
      </c>
      <c r="B74" s="70">
        <v>111</v>
      </c>
      <c r="C74" s="12" t="s">
        <v>377</v>
      </c>
      <c r="D74" s="27">
        <v>2468.9</v>
      </c>
      <c r="E74" s="33">
        <v>2354.7</v>
      </c>
      <c r="F74" s="82">
        <f>E74/D74*100</f>
        <v>95.3744582607639</v>
      </c>
      <c r="G74" s="69"/>
    </row>
    <row r="75" spans="1:7" ht="46.5" customHeight="1">
      <c r="A75" s="10" t="s">
        <v>378</v>
      </c>
      <c r="B75" s="75">
        <v>111</v>
      </c>
      <c r="C75" s="8" t="s">
        <v>379</v>
      </c>
      <c r="D75" s="26">
        <f>D78+D76+D81</f>
        <v>8134.8</v>
      </c>
      <c r="E75" s="32">
        <f>E78+E76+E81</f>
        <v>7375.199999999999</v>
      </c>
      <c r="F75" s="86">
        <f aca="true" t="shared" si="5" ref="F75:F88">E75/D75*100</f>
        <v>90.66233957810886</v>
      </c>
      <c r="G75" s="69"/>
    </row>
    <row r="76" spans="1:7" ht="35.25" customHeight="1">
      <c r="A76" s="11" t="s">
        <v>380</v>
      </c>
      <c r="B76" s="70">
        <v>111</v>
      </c>
      <c r="C76" s="12" t="s">
        <v>381</v>
      </c>
      <c r="D76" s="29">
        <f>D77</f>
        <v>898.1</v>
      </c>
      <c r="E76" s="35">
        <f>E77</f>
        <v>899.9</v>
      </c>
      <c r="F76" s="82">
        <f t="shared" si="5"/>
        <v>100.20042311546598</v>
      </c>
      <c r="G76" s="69"/>
    </row>
    <row r="77" spans="1:7" ht="47.25" customHeight="1">
      <c r="A77" s="11" t="s">
        <v>382</v>
      </c>
      <c r="B77" s="70">
        <v>111</v>
      </c>
      <c r="C77" s="12" t="s">
        <v>383</v>
      </c>
      <c r="D77" s="29">
        <v>898.1</v>
      </c>
      <c r="E77" s="35">
        <v>899.9</v>
      </c>
      <c r="F77" s="82">
        <f t="shared" si="5"/>
        <v>100.20042311546598</v>
      </c>
      <c r="G77" s="69"/>
    </row>
    <row r="78" spans="1:7" ht="74.25" customHeight="1">
      <c r="A78" s="5" t="s">
        <v>244</v>
      </c>
      <c r="B78" s="2">
        <v>111</v>
      </c>
      <c r="C78" s="3" t="s">
        <v>384</v>
      </c>
      <c r="D78" s="29">
        <f>D79</f>
        <v>7000</v>
      </c>
      <c r="E78" s="35">
        <f>E79</f>
        <v>6219.4</v>
      </c>
      <c r="F78" s="82">
        <f t="shared" si="5"/>
        <v>88.84857142857142</v>
      </c>
      <c r="G78" s="69"/>
    </row>
    <row r="79" spans="1:7" ht="74.25" customHeight="1">
      <c r="A79" s="1" t="s">
        <v>385</v>
      </c>
      <c r="B79" s="2">
        <v>111</v>
      </c>
      <c r="C79" s="3" t="s">
        <v>386</v>
      </c>
      <c r="D79" s="29">
        <f>D80</f>
        <v>7000</v>
      </c>
      <c r="E79" s="35">
        <f>E80</f>
        <v>6219.4</v>
      </c>
      <c r="F79" s="82">
        <f t="shared" si="5"/>
        <v>88.84857142857142</v>
      </c>
      <c r="G79" s="69"/>
    </row>
    <row r="80" spans="1:7" ht="74.25" customHeight="1">
      <c r="A80" s="1" t="s">
        <v>387</v>
      </c>
      <c r="B80" s="2">
        <v>111</v>
      </c>
      <c r="C80" s="3" t="s">
        <v>388</v>
      </c>
      <c r="D80" s="27">
        <v>7000</v>
      </c>
      <c r="E80" s="33">
        <v>6219.4</v>
      </c>
      <c r="F80" s="82">
        <f t="shared" si="5"/>
        <v>88.84857142857142</v>
      </c>
      <c r="G80" s="69"/>
    </row>
    <row r="81" spans="1:7" ht="89.25" customHeight="1">
      <c r="A81" s="1" t="s">
        <v>389</v>
      </c>
      <c r="B81" s="2">
        <v>111</v>
      </c>
      <c r="C81" s="3" t="s">
        <v>390</v>
      </c>
      <c r="D81" s="27">
        <f>D82</f>
        <v>236.7</v>
      </c>
      <c r="E81" s="33">
        <f>E82</f>
        <v>255.9</v>
      </c>
      <c r="F81" s="82">
        <f t="shared" si="5"/>
        <v>108.11153358681878</v>
      </c>
      <c r="G81" s="69"/>
    </row>
    <row r="82" spans="1:7" ht="85.5" customHeight="1">
      <c r="A82" s="1" t="s">
        <v>391</v>
      </c>
      <c r="B82" s="2">
        <v>111</v>
      </c>
      <c r="C82" s="3" t="s">
        <v>392</v>
      </c>
      <c r="D82" s="27">
        <f>D83</f>
        <v>236.7</v>
      </c>
      <c r="E82" s="33">
        <f>E83</f>
        <v>255.9</v>
      </c>
      <c r="F82" s="82">
        <f t="shared" si="5"/>
        <v>108.11153358681878</v>
      </c>
      <c r="G82" s="69"/>
    </row>
    <row r="83" spans="1:7" ht="74.25" customHeight="1">
      <c r="A83" s="1" t="s">
        <v>393</v>
      </c>
      <c r="B83" s="2">
        <v>111</v>
      </c>
      <c r="C83" s="3" t="s">
        <v>394</v>
      </c>
      <c r="D83" s="27">
        <f>151.2+85.5</f>
        <v>236.7</v>
      </c>
      <c r="E83" s="33">
        <v>255.9</v>
      </c>
      <c r="F83" s="82">
        <f t="shared" si="5"/>
        <v>108.11153358681878</v>
      </c>
      <c r="G83" s="69"/>
    </row>
    <row r="84" spans="1:7" ht="36" customHeight="1">
      <c r="A84" s="10" t="s">
        <v>395</v>
      </c>
      <c r="B84" s="75">
        <v>111</v>
      </c>
      <c r="C84" s="8" t="s">
        <v>396</v>
      </c>
      <c r="D84" s="91">
        <f>D85+D87</f>
        <v>1500</v>
      </c>
      <c r="E84" s="91">
        <f>E85+E87</f>
        <v>3710.8</v>
      </c>
      <c r="F84" s="86">
        <f t="shared" si="5"/>
        <v>247.38666666666668</v>
      </c>
      <c r="G84" s="69"/>
    </row>
    <row r="85" spans="1:7" ht="74.25" customHeight="1">
      <c r="A85" s="60" t="s">
        <v>407</v>
      </c>
      <c r="B85" s="90">
        <v>111</v>
      </c>
      <c r="C85" s="53" t="s">
        <v>408</v>
      </c>
      <c r="D85" s="47">
        <f>D86</f>
        <v>1400</v>
      </c>
      <c r="E85" s="48">
        <f>E86</f>
        <v>2832.8</v>
      </c>
      <c r="F85" s="82">
        <f t="shared" si="5"/>
        <v>202.34285714285716</v>
      </c>
      <c r="G85" s="69"/>
    </row>
    <row r="86" spans="1:7" ht="41.25" customHeight="1">
      <c r="A86" s="106" t="s">
        <v>409</v>
      </c>
      <c r="B86" s="88">
        <v>111</v>
      </c>
      <c r="C86" s="89" t="s">
        <v>410</v>
      </c>
      <c r="D86" s="51">
        <v>1400</v>
      </c>
      <c r="E86" s="52">
        <v>2832.8</v>
      </c>
      <c r="F86" s="82">
        <f t="shared" si="5"/>
        <v>202.34285714285716</v>
      </c>
      <c r="G86" s="69"/>
    </row>
    <row r="87" spans="1:7" ht="41.25" customHeight="1">
      <c r="A87" s="1" t="s">
        <v>411</v>
      </c>
      <c r="B87" s="2">
        <v>111</v>
      </c>
      <c r="C87" s="12" t="s">
        <v>412</v>
      </c>
      <c r="D87" s="33">
        <f>D88</f>
        <v>100</v>
      </c>
      <c r="E87" s="33">
        <f>E88</f>
        <v>878</v>
      </c>
      <c r="F87" s="82">
        <f t="shared" si="5"/>
        <v>877.9999999999999</v>
      </c>
      <c r="G87" s="69"/>
    </row>
    <row r="88" spans="1:7" ht="54" customHeight="1">
      <c r="A88" s="87" t="s">
        <v>413</v>
      </c>
      <c r="B88" s="88">
        <v>111</v>
      </c>
      <c r="C88" s="88" t="s">
        <v>414</v>
      </c>
      <c r="D88" s="33">
        <v>100</v>
      </c>
      <c r="E88" s="33">
        <v>878</v>
      </c>
      <c r="F88" s="82">
        <f t="shared" si="5"/>
        <v>877.9999999999999</v>
      </c>
      <c r="G88" s="69"/>
    </row>
    <row r="89" spans="1:7" ht="41.25" customHeight="1">
      <c r="A89" s="10" t="s">
        <v>415</v>
      </c>
      <c r="B89" s="75">
        <v>111</v>
      </c>
      <c r="C89" s="8" t="s">
        <v>416</v>
      </c>
      <c r="D89" s="28">
        <f>D90</f>
        <v>8263.8</v>
      </c>
      <c r="E89" s="34">
        <f>E90</f>
        <v>10283.199999999999</v>
      </c>
      <c r="F89" s="86">
        <f>E89/D89*100</f>
        <v>124.43669982332584</v>
      </c>
      <c r="G89" s="69"/>
    </row>
    <row r="90" spans="1:7" ht="23.25" customHeight="1">
      <c r="A90" s="11" t="s">
        <v>415</v>
      </c>
      <c r="B90" s="70">
        <v>111</v>
      </c>
      <c r="C90" s="12" t="s">
        <v>417</v>
      </c>
      <c r="D90" s="27">
        <f>D91</f>
        <v>8263.8</v>
      </c>
      <c r="E90" s="33">
        <f>E91</f>
        <v>10283.199999999999</v>
      </c>
      <c r="F90" s="82">
        <f>E90/D90*100</f>
        <v>124.43669982332584</v>
      </c>
      <c r="G90" s="69"/>
    </row>
    <row r="91" spans="1:7" ht="41.25" customHeight="1">
      <c r="A91" s="13" t="s">
        <v>418</v>
      </c>
      <c r="B91" s="2">
        <v>111</v>
      </c>
      <c r="C91" s="2" t="s">
        <v>419</v>
      </c>
      <c r="D91" s="27">
        <f>D93+D94+D95</f>
        <v>8263.8</v>
      </c>
      <c r="E91" s="27">
        <f>E93+E94+E95</f>
        <v>10283.199999999999</v>
      </c>
      <c r="F91" s="82">
        <f>E91/D91*100</f>
        <v>124.43669982332584</v>
      </c>
      <c r="G91" s="69"/>
    </row>
    <row r="92" spans="1:7" ht="18" customHeight="1">
      <c r="A92" s="13" t="s">
        <v>355</v>
      </c>
      <c r="B92" s="2"/>
      <c r="C92" s="2"/>
      <c r="D92" s="27"/>
      <c r="E92" s="33"/>
      <c r="F92" s="82"/>
      <c r="G92" s="69"/>
    </row>
    <row r="93" spans="1:7" ht="63" customHeight="1">
      <c r="A93" s="13" t="s">
        <v>0</v>
      </c>
      <c r="B93" s="2">
        <v>111</v>
      </c>
      <c r="C93" s="2" t="s">
        <v>1</v>
      </c>
      <c r="D93" s="27">
        <f>500+2879.9</f>
        <v>3379.9</v>
      </c>
      <c r="E93" s="33">
        <v>4908.5</v>
      </c>
      <c r="F93" s="66">
        <f>E93/D93*100</f>
        <v>145.22619012396817</v>
      </c>
      <c r="G93" s="69"/>
    </row>
    <row r="94" spans="1:7" ht="40.5" customHeight="1">
      <c r="A94" s="13" t="s">
        <v>2</v>
      </c>
      <c r="B94" s="2">
        <v>111</v>
      </c>
      <c r="C94" s="2" t="s">
        <v>3</v>
      </c>
      <c r="D94" s="33">
        <v>3443.9</v>
      </c>
      <c r="E94" s="33">
        <v>3443.9</v>
      </c>
      <c r="F94" s="66">
        <f>E94/D94*100</f>
        <v>100</v>
      </c>
      <c r="G94" s="69"/>
    </row>
    <row r="95" spans="1:7" ht="50.25" customHeight="1">
      <c r="A95" s="13" t="s">
        <v>4</v>
      </c>
      <c r="B95" s="2">
        <v>111</v>
      </c>
      <c r="C95" s="2" t="s">
        <v>5</v>
      </c>
      <c r="D95" s="27">
        <v>1440</v>
      </c>
      <c r="E95" s="33">
        <v>1930.8</v>
      </c>
      <c r="F95" s="66">
        <f>E95/D95*100</f>
        <v>134.08333333333334</v>
      </c>
      <c r="G95" s="69"/>
    </row>
    <row r="96" spans="1:7" ht="41.25" customHeight="1">
      <c r="A96" s="10" t="s">
        <v>6</v>
      </c>
      <c r="B96" s="75">
        <v>111</v>
      </c>
      <c r="C96" s="8" t="s">
        <v>7</v>
      </c>
      <c r="D96" s="57">
        <f>D97+D155</f>
        <v>278685.99999999994</v>
      </c>
      <c r="E96" s="57">
        <f>E97+E155</f>
        <v>185360</v>
      </c>
      <c r="F96" s="68">
        <f aca="true" t="shared" si="6" ref="F96:F106">E96/D96*100</f>
        <v>66.51213193343047</v>
      </c>
      <c r="G96" s="69"/>
    </row>
    <row r="97" spans="1:7" ht="41.25" customHeight="1">
      <c r="A97" s="10" t="s">
        <v>8</v>
      </c>
      <c r="B97" s="75">
        <v>111</v>
      </c>
      <c r="C97" s="8" t="s">
        <v>9</v>
      </c>
      <c r="D97" s="57">
        <f>D98+D121+D146</f>
        <v>278651.19999999995</v>
      </c>
      <c r="E97" s="57">
        <f>E98+E121+E146</f>
        <v>185239.9</v>
      </c>
      <c r="F97" s="68">
        <f t="shared" si="6"/>
        <v>66.47733797665326</v>
      </c>
      <c r="G97" s="69"/>
    </row>
    <row r="98" spans="1:7" ht="41.25" customHeight="1">
      <c r="A98" s="17" t="s">
        <v>16</v>
      </c>
      <c r="B98" s="92">
        <v>111</v>
      </c>
      <c r="C98" s="4" t="s">
        <v>17</v>
      </c>
      <c r="D98" s="28">
        <f>D99+D101+D103+D105+D110</f>
        <v>199662.19999999998</v>
      </c>
      <c r="E98" s="28">
        <f>E99+E101+E103+E105+E110</f>
        <v>111102</v>
      </c>
      <c r="F98" s="68">
        <f t="shared" si="6"/>
        <v>55.64498437861549</v>
      </c>
      <c r="G98" s="69"/>
    </row>
    <row r="99" spans="1:7" ht="58.5" customHeight="1">
      <c r="A99" s="1" t="s">
        <v>18</v>
      </c>
      <c r="B99" s="2">
        <v>111</v>
      </c>
      <c r="C99" s="3" t="s">
        <v>19</v>
      </c>
      <c r="D99" s="27">
        <f>D100</f>
        <v>25539</v>
      </c>
      <c r="E99" s="33">
        <f>E100</f>
        <v>25539</v>
      </c>
      <c r="F99" s="66">
        <f t="shared" si="6"/>
        <v>100</v>
      </c>
      <c r="G99" s="69"/>
    </row>
    <row r="100" spans="1:7" ht="133.5" customHeight="1">
      <c r="A100" s="1" t="s">
        <v>20</v>
      </c>
      <c r="B100" s="2">
        <v>111</v>
      </c>
      <c r="C100" s="3" t="s">
        <v>21</v>
      </c>
      <c r="D100" s="27">
        <f>26081-542</f>
        <v>25539</v>
      </c>
      <c r="E100" s="33">
        <v>25539</v>
      </c>
      <c r="F100" s="66">
        <f t="shared" si="6"/>
        <v>100</v>
      </c>
      <c r="G100" s="69"/>
    </row>
    <row r="101" spans="1:7" ht="41.25" customHeight="1">
      <c r="A101" s="1" t="s">
        <v>22</v>
      </c>
      <c r="B101" s="2">
        <v>111</v>
      </c>
      <c r="C101" s="3" t="s">
        <v>23</v>
      </c>
      <c r="D101" s="27">
        <f>D102</f>
        <v>2238.1</v>
      </c>
      <c r="E101" s="33">
        <f>E102</f>
        <v>2237.5</v>
      </c>
      <c r="F101" s="66">
        <f t="shared" si="6"/>
        <v>99.97319154640097</v>
      </c>
      <c r="G101" s="69"/>
    </row>
    <row r="102" spans="1:7" ht="41.25" customHeight="1">
      <c r="A102" s="1" t="s">
        <v>24</v>
      </c>
      <c r="B102" s="2">
        <v>111</v>
      </c>
      <c r="C102" s="3" t="s">
        <v>25</v>
      </c>
      <c r="D102" s="27">
        <v>2238.1</v>
      </c>
      <c r="E102" s="33">
        <v>2237.5</v>
      </c>
      <c r="F102" s="66">
        <f t="shared" si="6"/>
        <v>99.97319154640097</v>
      </c>
      <c r="G102" s="69"/>
    </row>
    <row r="103" spans="1:7" ht="114.75" customHeight="1">
      <c r="A103" s="5" t="s">
        <v>26</v>
      </c>
      <c r="B103" s="2">
        <v>111</v>
      </c>
      <c r="C103" s="3" t="s">
        <v>27</v>
      </c>
      <c r="D103" s="27">
        <f>D104</f>
        <v>24769.3</v>
      </c>
      <c r="E103" s="33">
        <f>E104</f>
        <v>23438.4</v>
      </c>
      <c r="F103" s="66">
        <f t="shared" si="6"/>
        <v>94.62681626045145</v>
      </c>
      <c r="G103" s="69"/>
    </row>
    <row r="104" spans="1:7" ht="126.75" customHeight="1">
      <c r="A104" s="5" t="s">
        <v>28</v>
      </c>
      <c r="B104" s="2">
        <v>111</v>
      </c>
      <c r="C104" s="3" t="s">
        <v>29</v>
      </c>
      <c r="D104" s="27">
        <f>25018-248.7</f>
        <v>24769.3</v>
      </c>
      <c r="E104" s="33">
        <v>23438.4</v>
      </c>
      <c r="F104" s="66">
        <f t="shared" si="6"/>
        <v>94.62681626045145</v>
      </c>
      <c r="G104" s="69"/>
    </row>
    <row r="105" spans="1:7" ht="54" customHeight="1">
      <c r="A105" s="5" t="s">
        <v>30</v>
      </c>
      <c r="B105" s="2">
        <v>111</v>
      </c>
      <c r="C105" s="3" t="s">
        <v>31</v>
      </c>
      <c r="D105" s="27">
        <f>D106</f>
        <v>116768</v>
      </c>
      <c r="E105" s="33">
        <f>E106</f>
        <v>30242.3</v>
      </c>
      <c r="F105" s="66">
        <f t="shared" si="6"/>
        <v>25.89947588380378</v>
      </c>
      <c r="G105" s="69"/>
    </row>
    <row r="106" spans="1:7" ht="59.25" customHeight="1">
      <c r="A106" s="5" t="s">
        <v>32</v>
      </c>
      <c r="B106" s="2">
        <v>111</v>
      </c>
      <c r="C106" s="3" t="s">
        <v>33</v>
      </c>
      <c r="D106" s="27">
        <f>D108+D109</f>
        <v>116768</v>
      </c>
      <c r="E106" s="27">
        <f>E108+E109</f>
        <v>30242.3</v>
      </c>
      <c r="F106" s="66">
        <f t="shared" si="6"/>
        <v>25.89947588380378</v>
      </c>
      <c r="G106" s="69"/>
    </row>
    <row r="107" spans="1:7" ht="22.5" customHeight="1">
      <c r="A107" s="5" t="s">
        <v>355</v>
      </c>
      <c r="B107" s="5"/>
      <c r="C107" s="3"/>
      <c r="D107" s="27"/>
      <c r="E107" s="33"/>
      <c r="F107" s="66"/>
      <c r="G107" s="69"/>
    </row>
    <row r="108" spans="1:7" ht="77.25" customHeight="1">
      <c r="A108" s="5" t="s">
        <v>34</v>
      </c>
      <c r="B108" s="2">
        <v>111</v>
      </c>
      <c r="C108" s="3" t="s">
        <v>33</v>
      </c>
      <c r="D108" s="27">
        <f>95000-12734</f>
        <v>82266</v>
      </c>
      <c r="E108" s="33">
        <v>30242.3</v>
      </c>
      <c r="F108" s="66">
        <f>E108/D108*100</f>
        <v>36.76160260617995</v>
      </c>
      <c r="G108" s="69"/>
    </row>
    <row r="109" spans="1:7" ht="60" customHeight="1">
      <c r="A109" s="5" t="s">
        <v>35</v>
      </c>
      <c r="B109" s="2">
        <v>111</v>
      </c>
      <c r="C109" s="3" t="s">
        <v>33</v>
      </c>
      <c r="D109" s="27">
        <f>160630-115385-10743</f>
        <v>34502</v>
      </c>
      <c r="E109" s="33">
        <v>0</v>
      </c>
      <c r="F109" s="66">
        <f>E109/D109*100</f>
        <v>0</v>
      </c>
      <c r="G109" s="69"/>
    </row>
    <row r="110" spans="1:7" ht="24" customHeight="1">
      <c r="A110" s="5" t="s">
        <v>37</v>
      </c>
      <c r="B110" s="2">
        <v>111</v>
      </c>
      <c r="C110" s="3" t="s">
        <v>38</v>
      </c>
      <c r="D110" s="27">
        <f>D111</f>
        <v>30347.8</v>
      </c>
      <c r="E110" s="33">
        <f>E111</f>
        <v>29644.800000000003</v>
      </c>
      <c r="F110" s="82">
        <f>E110/D110*100</f>
        <v>97.68352236405934</v>
      </c>
      <c r="G110" s="69"/>
    </row>
    <row r="111" spans="1:7" ht="28.5" customHeight="1">
      <c r="A111" s="5" t="s">
        <v>39</v>
      </c>
      <c r="B111" s="2">
        <v>111</v>
      </c>
      <c r="C111" s="3" t="s">
        <v>40</v>
      </c>
      <c r="D111" s="27">
        <f>D113+D114+D115+D116+D117+D118+D119+D120</f>
        <v>30347.8</v>
      </c>
      <c r="E111" s="27">
        <f>E113+E114+E115+E116+E117+E118+E119+E120</f>
        <v>29644.800000000003</v>
      </c>
      <c r="F111" s="82">
        <f>E111/D111*100</f>
        <v>97.68352236405934</v>
      </c>
      <c r="G111" s="69"/>
    </row>
    <row r="112" spans="1:7" ht="22.5" customHeight="1">
      <c r="A112" s="1" t="s">
        <v>355</v>
      </c>
      <c r="B112" s="1"/>
      <c r="C112" s="3"/>
      <c r="D112" s="27"/>
      <c r="E112" s="33"/>
      <c r="F112" s="66"/>
      <c r="G112" s="69"/>
    </row>
    <row r="113" spans="1:7" ht="56.25" customHeight="1">
      <c r="A113" s="1" t="s">
        <v>41</v>
      </c>
      <c r="B113" s="2">
        <v>111</v>
      </c>
      <c r="C113" s="3" t="s">
        <v>40</v>
      </c>
      <c r="D113" s="27">
        <v>3001</v>
      </c>
      <c r="E113" s="33">
        <v>2901</v>
      </c>
      <c r="F113" s="66">
        <f aca="true" t="shared" si="7" ref="F113:F123">E113/D113*100</f>
        <v>96.66777740753082</v>
      </c>
      <c r="G113" s="69"/>
    </row>
    <row r="114" spans="1:7" ht="51.75" customHeight="1">
      <c r="A114" s="1" t="s">
        <v>42</v>
      </c>
      <c r="B114" s="2">
        <v>111</v>
      </c>
      <c r="C114" s="3" t="s">
        <v>40</v>
      </c>
      <c r="D114" s="27">
        <f>2094.6-1372.3+1392.4</f>
        <v>2114.7</v>
      </c>
      <c r="E114" s="33">
        <v>2110</v>
      </c>
      <c r="F114" s="66">
        <f t="shared" si="7"/>
        <v>99.77774625242351</v>
      </c>
      <c r="G114" s="69"/>
    </row>
    <row r="115" spans="1:7" ht="59.25" customHeight="1">
      <c r="A115" s="1" t="s">
        <v>43</v>
      </c>
      <c r="B115" s="2">
        <v>111</v>
      </c>
      <c r="C115" s="3" t="s">
        <v>40</v>
      </c>
      <c r="D115" s="27">
        <v>729</v>
      </c>
      <c r="E115" s="33">
        <v>729</v>
      </c>
      <c r="F115" s="66">
        <f t="shared" si="7"/>
        <v>100</v>
      </c>
      <c r="G115" s="69"/>
    </row>
    <row r="116" spans="1:7" ht="75.75" customHeight="1">
      <c r="A116" s="1" t="s">
        <v>47</v>
      </c>
      <c r="B116" s="2">
        <v>111</v>
      </c>
      <c r="C116" s="3" t="s">
        <v>40</v>
      </c>
      <c r="D116" s="27">
        <f>911-151.5</f>
        <v>759.5</v>
      </c>
      <c r="E116" s="33">
        <v>759.5</v>
      </c>
      <c r="F116" s="66">
        <f t="shared" si="7"/>
        <v>100</v>
      </c>
      <c r="G116" s="69"/>
    </row>
    <row r="117" spans="1:7" ht="51" customHeight="1">
      <c r="A117" s="1" t="s">
        <v>48</v>
      </c>
      <c r="B117" s="2">
        <v>111</v>
      </c>
      <c r="C117" s="3" t="s">
        <v>40</v>
      </c>
      <c r="D117" s="27">
        <f>8311.1-250.5</f>
        <v>8060.6</v>
      </c>
      <c r="E117" s="33">
        <v>7687.6</v>
      </c>
      <c r="F117" s="66">
        <f t="shared" si="7"/>
        <v>95.37255291169392</v>
      </c>
      <c r="G117" s="69"/>
    </row>
    <row r="118" spans="1:7" ht="72" customHeight="1">
      <c r="A118" s="1" t="s">
        <v>49</v>
      </c>
      <c r="B118" s="2">
        <v>111</v>
      </c>
      <c r="C118" s="3" t="s">
        <v>40</v>
      </c>
      <c r="D118" s="27">
        <v>12870</v>
      </c>
      <c r="E118" s="33">
        <v>12817.2</v>
      </c>
      <c r="F118" s="66">
        <f t="shared" si="7"/>
        <v>99.58974358974359</v>
      </c>
      <c r="G118" s="69"/>
    </row>
    <row r="119" spans="1:7" ht="78.75" customHeight="1">
      <c r="A119" s="1" t="s">
        <v>50</v>
      </c>
      <c r="B119" s="2">
        <v>111</v>
      </c>
      <c r="C119" s="3" t="s">
        <v>40</v>
      </c>
      <c r="D119" s="27">
        <v>2557</v>
      </c>
      <c r="E119" s="33">
        <v>2557</v>
      </c>
      <c r="F119" s="66">
        <f t="shared" si="7"/>
        <v>100</v>
      </c>
      <c r="G119" s="69"/>
    </row>
    <row r="120" spans="1:7" ht="148.5" customHeight="1">
      <c r="A120" s="87" t="s">
        <v>51</v>
      </c>
      <c r="B120" s="88">
        <v>111</v>
      </c>
      <c r="C120" s="89" t="s">
        <v>40</v>
      </c>
      <c r="D120" s="51">
        <v>256</v>
      </c>
      <c r="E120" s="33">
        <v>83.5</v>
      </c>
      <c r="F120" s="66">
        <f t="shared" si="7"/>
        <v>32.6171875</v>
      </c>
      <c r="G120" s="69"/>
    </row>
    <row r="121" spans="1:7" ht="41.25" customHeight="1">
      <c r="A121" s="17" t="s">
        <v>52</v>
      </c>
      <c r="B121" s="20">
        <v>111</v>
      </c>
      <c r="C121" s="4" t="s">
        <v>53</v>
      </c>
      <c r="D121" s="28">
        <f>D122+D127+D138+D140+D142+D144</f>
        <v>54258</v>
      </c>
      <c r="E121" s="28">
        <f>E122+E127+E138+E140+E142+E144</f>
        <v>50206.9</v>
      </c>
      <c r="F121" s="68">
        <f t="shared" si="7"/>
        <v>92.53363559290796</v>
      </c>
      <c r="G121" s="69"/>
    </row>
    <row r="122" spans="1:7" ht="59.25" customHeight="1">
      <c r="A122" s="5" t="s">
        <v>54</v>
      </c>
      <c r="B122" s="2">
        <v>111</v>
      </c>
      <c r="C122" s="3" t="s">
        <v>55</v>
      </c>
      <c r="D122" s="27">
        <f>D123</f>
        <v>19015</v>
      </c>
      <c r="E122" s="33">
        <f>E123</f>
        <v>17598.7</v>
      </c>
      <c r="F122" s="66">
        <f t="shared" si="7"/>
        <v>92.55166973442019</v>
      </c>
      <c r="G122" s="69"/>
    </row>
    <row r="123" spans="1:7" ht="57" customHeight="1">
      <c r="A123" s="1" t="s">
        <v>56</v>
      </c>
      <c r="B123" s="2">
        <v>111</v>
      </c>
      <c r="C123" s="3" t="s">
        <v>55</v>
      </c>
      <c r="D123" s="27">
        <f>D125+D126</f>
        <v>19015</v>
      </c>
      <c r="E123" s="33">
        <f>E125+E126</f>
        <v>17598.7</v>
      </c>
      <c r="F123" s="66">
        <f t="shared" si="7"/>
        <v>92.55166973442019</v>
      </c>
      <c r="G123" s="69"/>
    </row>
    <row r="124" spans="1:7" ht="17.25" customHeight="1">
      <c r="A124" s="1" t="s">
        <v>57</v>
      </c>
      <c r="B124" s="1"/>
      <c r="C124" s="3"/>
      <c r="D124" s="27"/>
      <c r="E124" s="33"/>
      <c r="F124" s="66"/>
      <c r="G124" s="69"/>
    </row>
    <row r="125" spans="1:7" ht="51" customHeight="1">
      <c r="A125" s="15" t="s">
        <v>58</v>
      </c>
      <c r="B125" s="2">
        <v>111</v>
      </c>
      <c r="C125" s="3" t="s">
        <v>55</v>
      </c>
      <c r="D125" s="27">
        <f>17900-1000</f>
        <v>16900</v>
      </c>
      <c r="E125" s="33">
        <v>15544</v>
      </c>
      <c r="F125" s="66">
        <f aca="true" t="shared" si="8" ref="F125:F159">E125/D125*100</f>
        <v>91.97633136094674</v>
      </c>
      <c r="G125" s="69"/>
    </row>
    <row r="126" spans="1:7" ht="46.5" customHeight="1">
      <c r="A126" s="15" t="s">
        <v>59</v>
      </c>
      <c r="B126" s="2">
        <v>111</v>
      </c>
      <c r="C126" s="3" t="s">
        <v>55</v>
      </c>
      <c r="D126" s="27">
        <f>1852+134+129</f>
        <v>2115</v>
      </c>
      <c r="E126" s="33">
        <v>2054.7</v>
      </c>
      <c r="F126" s="66">
        <f t="shared" si="8"/>
        <v>97.14893617021275</v>
      </c>
      <c r="G126" s="69"/>
    </row>
    <row r="127" spans="1:7" ht="46.5" customHeight="1">
      <c r="A127" s="5" t="s">
        <v>60</v>
      </c>
      <c r="B127" s="2">
        <v>111</v>
      </c>
      <c r="C127" s="3" t="s">
        <v>61</v>
      </c>
      <c r="D127" s="27">
        <f>D128</f>
        <v>17257</v>
      </c>
      <c r="E127" s="33">
        <f>E128</f>
        <v>14977.400000000001</v>
      </c>
      <c r="F127" s="82">
        <f t="shared" si="8"/>
        <v>86.79028799907285</v>
      </c>
      <c r="G127" s="69"/>
    </row>
    <row r="128" spans="1:7" ht="46.5" customHeight="1">
      <c r="A128" s="1" t="s">
        <v>62</v>
      </c>
      <c r="B128" s="2">
        <v>111</v>
      </c>
      <c r="C128" s="3" t="s">
        <v>63</v>
      </c>
      <c r="D128" s="27">
        <f>D130+D131+D132+D133+D134+D135+D136+D137</f>
        <v>17257</v>
      </c>
      <c r="E128" s="27">
        <f>E130+E131+E132+E133+E134+E135+E136+E137</f>
        <v>14977.400000000001</v>
      </c>
      <c r="F128" s="82">
        <f t="shared" si="8"/>
        <v>86.79028799907285</v>
      </c>
      <c r="G128" s="69"/>
    </row>
    <row r="129" spans="1:7" ht="19.5" customHeight="1">
      <c r="A129" s="1" t="s">
        <v>355</v>
      </c>
      <c r="B129" s="1"/>
      <c r="C129" s="3"/>
      <c r="D129" s="27"/>
      <c r="E129" s="33"/>
      <c r="F129" s="66"/>
      <c r="G129" s="69"/>
    </row>
    <row r="130" spans="1:7" ht="270" customHeight="1">
      <c r="A130" s="5" t="s">
        <v>78</v>
      </c>
      <c r="B130" s="2">
        <v>111</v>
      </c>
      <c r="C130" s="3" t="s">
        <v>63</v>
      </c>
      <c r="D130" s="27">
        <v>236</v>
      </c>
      <c r="E130" s="33">
        <v>209.3</v>
      </c>
      <c r="F130" s="66">
        <f t="shared" si="8"/>
        <v>88.6864406779661</v>
      </c>
      <c r="G130" s="69"/>
    </row>
    <row r="131" spans="1:7" ht="161.25" customHeight="1">
      <c r="A131" s="5" t="s">
        <v>64</v>
      </c>
      <c r="B131" s="2">
        <v>111</v>
      </c>
      <c r="C131" s="3" t="s">
        <v>63</v>
      </c>
      <c r="D131" s="27">
        <f>765+70</f>
        <v>835</v>
      </c>
      <c r="E131" s="33">
        <v>835</v>
      </c>
      <c r="F131" s="66">
        <f t="shared" si="8"/>
        <v>100</v>
      </c>
      <c r="G131" s="69"/>
    </row>
    <row r="132" spans="1:7" ht="118.5" customHeight="1">
      <c r="A132" s="5" t="s">
        <v>65</v>
      </c>
      <c r="B132" s="2">
        <v>111</v>
      </c>
      <c r="C132" s="3" t="s">
        <v>63</v>
      </c>
      <c r="D132" s="27">
        <f>1924+153</f>
        <v>2077</v>
      </c>
      <c r="E132" s="33">
        <v>1939.5</v>
      </c>
      <c r="F132" s="66">
        <f t="shared" si="8"/>
        <v>93.37987481945113</v>
      </c>
      <c r="G132" s="69"/>
    </row>
    <row r="133" spans="1:7" ht="116.25" customHeight="1">
      <c r="A133" s="5" t="s">
        <v>67</v>
      </c>
      <c r="B133" s="2">
        <v>111</v>
      </c>
      <c r="C133" s="3" t="s">
        <v>63</v>
      </c>
      <c r="D133" s="27">
        <f>14683-3864</f>
        <v>10819</v>
      </c>
      <c r="E133" s="33">
        <v>8740.1</v>
      </c>
      <c r="F133" s="66">
        <f t="shared" si="8"/>
        <v>80.78473056659581</v>
      </c>
      <c r="G133" s="69"/>
    </row>
    <row r="134" spans="1:7" ht="82.5" customHeight="1">
      <c r="A134" s="5" t="s">
        <v>76</v>
      </c>
      <c r="B134" s="2">
        <v>111</v>
      </c>
      <c r="C134" s="3" t="s">
        <v>63</v>
      </c>
      <c r="D134" s="27">
        <f>932+79</f>
        <v>1011</v>
      </c>
      <c r="E134" s="33">
        <v>1010.4</v>
      </c>
      <c r="F134" s="66">
        <f t="shared" si="8"/>
        <v>99.9406528189911</v>
      </c>
      <c r="G134" s="69"/>
    </row>
    <row r="135" spans="1:7" ht="144.75" customHeight="1">
      <c r="A135" s="5" t="s">
        <v>77</v>
      </c>
      <c r="B135" s="2">
        <v>111</v>
      </c>
      <c r="C135" s="3" t="s">
        <v>63</v>
      </c>
      <c r="D135" s="27">
        <f>218+17</f>
        <v>235</v>
      </c>
      <c r="E135" s="33">
        <v>199.1</v>
      </c>
      <c r="F135" s="66">
        <f t="shared" si="8"/>
        <v>84.72340425531914</v>
      </c>
      <c r="G135" s="69"/>
    </row>
    <row r="136" spans="1:7" ht="96" customHeight="1">
      <c r="A136" s="5" t="s">
        <v>74</v>
      </c>
      <c r="B136" s="2">
        <v>111</v>
      </c>
      <c r="C136" s="3" t="s">
        <v>63</v>
      </c>
      <c r="D136" s="27">
        <f>799+28+605</f>
        <v>1432</v>
      </c>
      <c r="E136" s="33">
        <v>1432</v>
      </c>
      <c r="F136" s="66">
        <f t="shared" si="8"/>
        <v>100</v>
      </c>
      <c r="G136" s="69"/>
    </row>
    <row r="137" spans="1:7" ht="102" customHeight="1">
      <c r="A137" s="5" t="s">
        <v>75</v>
      </c>
      <c r="B137" s="2">
        <v>111</v>
      </c>
      <c r="C137" s="3" t="s">
        <v>63</v>
      </c>
      <c r="D137" s="27">
        <f>540+72</f>
        <v>612</v>
      </c>
      <c r="E137" s="33">
        <f>540+72</f>
        <v>612</v>
      </c>
      <c r="F137" s="66">
        <f t="shared" si="8"/>
        <v>100</v>
      </c>
      <c r="G137" s="69"/>
    </row>
    <row r="138" spans="1:7" ht="84.75" customHeight="1">
      <c r="A138" s="18" t="s">
        <v>87</v>
      </c>
      <c r="B138" s="2">
        <v>111</v>
      </c>
      <c r="C138" s="2" t="s">
        <v>88</v>
      </c>
      <c r="D138" s="27">
        <f>D139</f>
        <v>12383</v>
      </c>
      <c r="E138" s="33">
        <f>E139</f>
        <v>12108</v>
      </c>
      <c r="F138" s="66">
        <f t="shared" si="8"/>
        <v>97.7792134377776</v>
      </c>
      <c r="G138" s="69"/>
    </row>
    <row r="139" spans="1:7" ht="84" customHeight="1">
      <c r="A139" s="5" t="s">
        <v>89</v>
      </c>
      <c r="B139" s="2">
        <v>111</v>
      </c>
      <c r="C139" s="2" t="s">
        <v>90</v>
      </c>
      <c r="D139" s="27">
        <f>17337-4954</f>
        <v>12383</v>
      </c>
      <c r="E139" s="33">
        <v>12108</v>
      </c>
      <c r="F139" s="66">
        <f t="shared" si="8"/>
        <v>97.7792134377776</v>
      </c>
      <c r="G139" s="69"/>
    </row>
    <row r="140" spans="1:7" ht="63" customHeight="1">
      <c r="A140" s="5" t="s">
        <v>91</v>
      </c>
      <c r="B140" s="2">
        <v>111</v>
      </c>
      <c r="C140" s="2" t="s">
        <v>92</v>
      </c>
      <c r="D140" s="27">
        <f>D141</f>
        <v>4423</v>
      </c>
      <c r="E140" s="33">
        <f>E141</f>
        <v>4423</v>
      </c>
      <c r="F140" s="66">
        <f t="shared" si="8"/>
        <v>100</v>
      </c>
      <c r="G140" s="69"/>
    </row>
    <row r="141" spans="1:7" ht="56.25" customHeight="1">
      <c r="A141" s="5" t="s">
        <v>93</v>
      </c>
      <c r="B141" s="2">
        <v>111</v>
      </c>
      <c r="C141" s="2" t="s">
        <v>94</v>
      </c>
      <c r="D141" s="27">
        <v>4423</v>
      </c>
      <c r="E141" s="33">
        <v>4423</v>
      </c>
      <c r="F141" s="66">
        <f t="shared" si="8"/>
        <v>100</v>
      </c>
      <c r="G141" s="69"/>
    </row>
    <row r="142" spans="1:7" ht="66.75" customHeight="1">
      <c r="A142" s="15" t="s">
        <v>95</v>
      </c>
      <c r="B142" s="2">
        <v>111</v>
      </c>
      <c r="C142" s="2" t="s">
        <v>96</v>
      </c>
      <c r="D142" s="27">
        <f>D143</f>
        <v>78</v>
      </c>
      <c r="E142" s="33">
        <f>E143</f>
        <v>1.1</v>
      </c>
      <c r="F142" s="66">
        <f t="shared" si="8"/>
        <v>1.4102564102564104</v>
      </c>
      <c r="G142" s="69"/>
    </row>
    <row r="143" spans="1:7" ht="79.5" customHeight="1">
      <c r="A143" s="15" t="s">
        <v>97</v>
      </c>
      <c r="B143" s="2">
        <v>111</v>
      </c>
      <c r="C143" s="2" t="s">
        <v>98</v>
      </c>
      <c r="D143" s="27">
        <v>78</v>
      </c>
      <c r="E143" s="33">
        <v>1.1</v>
      </c>
      <c r="F143" s="66">
        <f t="shared" si="8"/>
        <v>1.4102564102564104</v>
      </c>
      <c r="G143" s="69"/>
    </row>
    <row r="144" spans="1:7" ht="87" customHeight="1">
      <c r="A144" s="5" t="s">
        <v>99</v>
      </c>
      <c r="B144" s="2">
        <v>111</v>
      </c>
      <c r="C144" s="2" t="s">
        <v>100</v>
      </c>
      <c r="D144" s="27">
        <f>D145</f>
        <v>1102</v>
      </c>
      <c r="E144" s="33">
        <f>E145</f>
        <v>1098.7</v>
      </c>
      <c r="F144" s="66">
        <f t="shared" si="8"/>
        <v>99.7005444646098</v>
      </c>
      <c r="G144" s="69"/>
    </row>
    <row r="145" spans="1:7" ht="100.5" customHeight="1">
      <c r="A145" s="5" t="s">
        <v>101</v>
      </c>
      <c r="B145" s="2">
        <v>111</v>
      </c>
      <c r="C145" s="2" t="s">
        <v>102</v>
      </c>
      <c r="D145" s="27">
        <f>1112-10</f>
        <v>1102</v>
      </c>
      <c r="E145" s="33">
        <v>1098.7</v>
      </c>
      <c r="F145" s="66">
        <f t="shared" si="8"/>
        <v>99.7005444646098</v>
      </c>
      <c r="G145" s="69"/>
    </row>
    <row r="146" spans="1:7" ht="41.25" customHeight="1">
      <c r="A146" s="67" t="s">
        <v>127</v>
      </c>
      <c r="B146" s="20">
        <v>111</v>
      </c>
      <c r="C146" s="20" t="s">
        <v>128</v>
      </c>
      <c r="D146" s="57">
        <f>D147</f>
        <v>24731</v>
      </c>
      <c r="E146" s="57">
        <f>E147</f>
        <v>23931</v>
      </c>
      <c r="F146" s="68">
        <f t="shared" si="8"/>
        <v>96.76519348186487</v>
      </c>
      <c r="G146" s="69"/>
    </row>
    <row r="147" spans="1:7" ht="41.25" customHeight="1">
      <c r="A147" s="13" t="s">
        <v>129</v>
      </c>
      <c r="B147" s="2">
        <v>111</v>
      </c>
      <c r="C147" s="2" t="s">
        <v>130</v>
      </c>
      <c r="D147" s="33">
        <f>D148</f>
        <v>24731</v>
      </c>
      <c r="E147" s="33">
        <f>E148</f>
        <v>23931</v>
      </c>
      <c r="F147" s="66">
        <f t="shared" si="8"/>
        <v>96.76519348186487</v>
      </c>
      <c r="G147" s="69"/>
    </row>
    <row r="148" spans="1:7" ht="41.25" customHeight="1">
      <c r="A148" s="13" t="s">
        <v>131</v>
      </c>
      <c r="B148" s="2">
        <v>111</v>
      </c>
      <c r="C148" s="2" t="s">
        <v>132</v>
      </c>
      <c r="D148" s="33">
        <f>D150+D151+D152+D153+D154</f>
        <v>24731</v>
      </c>
      <c r="E148" s="33">
        <f>E150+E151+E152+E153+E154</f>
        <v>23931</v>
      </c>
      <c r="F148" s="66">
        <f t="shared" si="8"/>
        <v>96.76519348186487</v>
      </c>
      <c r="G148" s="69"/>
    </row>
    <row r="149" spans="1:7" ht="23.25" customHeight="1">
      <c r="A149" s="13" t="s">
        <v>355</v>
      </c>
      <c r="B149" s="2"/>
      <c r="C149" s="2"/>
      <c r="D149" s="33"/>
      <c r="E149" s="33"/>
      <c r="F149" s="82"/>
      <c r="G149" s="69"/>
    </row>
    <row r="150" spans="1:7" ht="79.5" customHeight="1">
      <c r="A150" s="13" t="s">
        <v>133</v>
      </c>
      <c r="B150" s="2">
        <v>111</v>
      </c>
      <c r="C150" s="2" t="s">
        <v>132</v>
      </c>
      <c r="D150" s="33">
        <v>1000</v>
      </c>
      <c r="E150" s="33">
        <v>1000</v>
      </c>
      <c r="F150" s="66">
        <f t="shared" si="8"/>
        <v>100</v>
      </c>
      <c r="G150" s="69"/>
    </row>
    <row r="151" spans="1:7" ht="73.5" customHeight="1">
      <c r="A151" s="13" t="s">
        <v>138</v>
      </c>
      <c r="B151" s="2">
        <v>111</v>
      </c>
      <c r="C151" s="2" t="s">
        <v>132</v>
      </c>
      <c r="D151" s="33">
        <v>100</v>
      </c>
      <c r="E151" s="33">
        <v>100</v>
      </c>
      <c r="F151" s="66">
        <f t="shared" si="8"/>
        <v>100</v>
      </c>
      <c r="G151" s="69"/>
    </row>
    <row r="152" spans="1:7" ht="87.75" customHeight="1">
      <c r="A152" s="16" t="s">
        <v>140</v>
      </c>
      <c r="B152" s="2">
        <v>111</v>
      </c>
      <c r="C152" s="2" t="s">
        <v>132</v>
      </c>
      <c r="D152" s="33">
        <v>800</v>
      </c>
      <c r="E152" s="33">
        <v>0</v>
      </c>
      <c r="F152" s="66">
        <f t="shared" si="8"/>
        <v>0</v>
      </c>
      <c r="G152" s="69"/>
    </row>
    <row r="153" spans="1:7" ht="76.5" customHeight="1">
      <c r="A153" s="16" t="s">
        <v>141</v>
      </c>
      <c r="B153" s="2">
        <v>111</v>
      </c>
      <c r="C153" s="2" t="s">
        <v>132</v>
      </c>
      <c r="D153" s="33">
        <v>20565</v>
      </c>
      <c r="E153" s="33">
        <v>20565</v>
      </c>
      <c r="F153" s="66">
        <f t="shared" si="8"/>
        <v>100</v>
      </c>
      <c r="G153" s="69"/>
    </row>
    <row r="154" spans="1:7" ht="62.25" customHeight="1">
      <c r="A154" s="16" t="s">
        <v>142</v>
      </c>
      <c r="B154" s="2">
        <v>111</v>
      </c>
      <c r="C154" s="2" t="s">
        <v>132</v>
      </c>
      <c r="D154" s="33">
        <v>2266</v>
      </c>
      <c r="E154" s="33">
        <v>2266</v>
      </c>
      <c r="F154" s="66">
        <f t="shared" si="8"/>
        <v>100</v>
      </c>
      <c r="G154" s="69"/>
    </row>
    <row r="155" spans="1:7" ht="69" customHeight="1">
      <c r="A155" s="19" t="s">
        <v>143</v>
      </c>
      <c r="B155" s="20">
        <v>111</v>
      </c>
      <c r="C155" s="20" t="s">
        <v>144</v>
      </c>
      <c r="D155" s="31">
        <f aca="true" t="shared" si="9" ref="D155:E157">D156</f>
        <v>34.8</v>
      </c>
      <c r="E155" s="37">
        <f t="shared" si="9"/>
        <v>120.1</v>
      </c>
      <c r="F155" s="66">
        <f t="shared" si="8"/>
        <v>345.11494252873564</v>
      </c>
      <c r="G155" s="69"/>
    </row>
    <row r="156" spans="1:7" ht="108" customHeight="1">
      <c r="A156" s="16" t="s">
        <v>145</v>
      </c>
      <c r="B156" s="2">
        <v>111</v>
      </c>
      <c r="C156" s="2" t="s">
        <v>146</v>
      </c>
      <c r="D156" s="30">
        <f t="shared" si="9"/>
        <v>34.8</v>
      </c>
      <c r="E156" s="36">
        <f t="shared" si="9"/>
        <v>120.1</v>
      </c>
      <c r="F156" s="66">
        <f t="shared" si="8"/>
        <v>345.11494252873564</v>
      </c>
      <c r="G156" s="69"/>
    </row>
    <row r="157" spans="1:7" ht="114" customHeight="1">
      <c r="A157" s="16" t="s">
        <v>147</v>
      </c>
      <c r="B157" s="2">
        <v>111</v>
      </c>
      <c r="C157" s="2" t="s">
        <v>148</v>
      </c>
      <c r="D157" s="30">
        <f t="shared" si="9"/>
        <v>34.8</v>
      </c>
      <c r="E157" s="36">
        <f t="shared" si="9"/>
        <v>120.1</v>
      </c>
      <c r="F157" s="66">
        <f t="shared" si="8"/>
        <v>345.11494252873564</v>
      </c>
      <c r="G157" s="69"/>
    </row>
    <row r="158" spans="1:7" ht="49.5" customHeight="1">
      <c r="A158" s="16" t="s">
        <v>149</v>
      </c>
      <c r="B158" s="2">
        <v>111</v>
      </c>
      <c r="C158" s="2" t="s">
        <v>150</v>
      </c>
      <c r="D158" s="30">
        <f>D159</f>
        <v>34.8</v>
      </c>
      <c r="E158" s="36">
        <f>E159</f>
        <v>120.1</v>
      </c>
      <c r="F158" s="66">
        <f t="shared" si="8"/>
        <v>345.11494252873564</v>
      </c>
      <c r="G158" s="69"/>
    </row>
    <row r="159" spans="1:7" ht="53.25" customHeight="1">
      <c r="A159" s="63" t="s">
        <v>151</v>
      </c>
      <c r="B159" s="2">
        <v>111</v>
      </c>
      <c r="C159" s="59" t="s">
        <v>46</v>
      </c>
      <c r="D159" s="30">
        <v>34.8</v>
      </c>
      <c r="E159" s="36">
        <v>120.1</v>
      </c>
      <c r="F159" s="66">
        <f t="shared" si="8"/>
        <v>345.11494252873564</v>
      </c>
      <c r="G159" s="69"/>
    </row>
    <row r="160" spans="1:7" ht="41.25" customHeight="1">
      <c r="A160" s="155" t="s">
        <v>124</v>
      </c>
      <c r="B160" s="147">
        <v>112</v>
      </c>
      <c r="C160" s="147"/>
      <c r="D160" s="136">
        <f>D161</f>
        <v>784599.8</v>
      </c>
      <c r="E160" s="136">
        <f>E161</f>
        <v>782940</v>
      </c>
      <c r="F160" s="136">
        <f aca="true" t="shared" si="10" ref="F160:F165">E160/D160*100</f>
        <v>99.78845266083421</v>
      </c>
      <c r="G160" s="69"/>
    </row>
    <row r="161" spans="1:7" ht="35.25" customHeight="1">
      <c r="A161" s="10" t="s">
        <v>6</v>
      </c>
      <c r="B161" s="75">
        <v>112</v>
      </c>
      <c r="C161" s="8" t="s">
        <v>7</v>
      </c>
      <c r="D161" s="57">
        <f>D162+D206</f>
        <v>784599.8</v>
      </c>
      <c r="E161" s="57">
        <f>E162+E206</f>
        <v>782940</v>
      </c>
      <c r="F161" s="57">
        <f t="shared" si="10"/>
        <v>99.78845266083421</v>
      </c>
      <c r="G161" s="69"/>
    </row>
    <row r="162" spans="1:7" ht="41.25" customHeight="1">
      <c r="A162" s="10" t="s">
        <v>8</v>
      </c>
      <c r="B162" s="75">
        <v>112</v>
      </c>
      <c r="C162" s="8" t="s">
        <v>9</v>
      </c>
      <c r="D162" s="132">
        <f>D163+D198</f>
        <v>784525</v>
      </c>
      <c r="E162" s="132">
        <f>E163+E198</f>
        <v>782865.2</v>
      </c>
      <c r="F162" s="57">
        <f t="shared" si="10"/>
        <v>99.78843249099774</v>
      </c>
      <c r="G162" s="69"/>
    </row>
    <row r="163" spans="1:7" ht="36.75" customHeight="1">
      <c r="A163" s="17" t="s">
        <v>52</v>
      </c>
      <c r="B163" s="20">
        <v>112</v>
      </c>
      <c r="C163" s="4" t="s">
        <v>53</v>
      </c>
      <c r="D163" s="57">
        <f>D164+D175+D181</f>
        <v>780725</v>
      </c>
      <c r="E163" s="57">
        <f>E164+E175+E181</f>
        <v>779178.2999999999</v>
      </c>
      <c r="F163" s="57">
        <f t="shared" si="10"/>
        <v>99.80188926958915</v>
      </c>
      <c r="G163" s="69"/>
    </row>
    <row r="164" spans="1:7" ht="58.5" customHeight="1">
      <c r="A164" s="5" t="s">
        <v>60</v>
      </c>
      <c r="B164" s="2">
        <v>112</v>
      </c>
      <c r="C164" s="3" t="s">
        <v>61</v>
      </c>
      <c r="D164" s="33">
        <f>D165</f>
        <v>33028</v>
      </c>
      <c r="E164" s="33">
        <f>E165</f>
        <v>32853</v>
      </c>
      <c r="F164" s="33">
        <f t="shared" si="10"/>
        <v>99.47014654232773</v>
      </c>
      <c r="G164" s="69"/>
    </row>
    <row r="165" spans="1:7" ht="52.5" customHeight="1">
      <c r="A165" s="1" t="s">
        <v>62</v>
      </c>
      <c r="B165" s="2">
        <v>112</v>
      </c>
      <c r="C165" s="3" t="s">
        <v>63</v>
      </c>
      <c r="D165" s="33">
        <f>D167+D168+D169</f>
        <v>33028</v>
      </c>
      <c r="E165" s="33">
        <f>E167+E168+E169</f>
        <v>32853</v>
      </c>
      <c r="F165" s="33">
        <f t="shared" si="10"/>
        <v>99.47014654232773</v>
      </c>
      <c r="G165" s="69"/>
    </row>
    <row r="166" spans="1:7" ht="20.25" customHeight="1">
      <c r="A166" s="1" t="s">
        <v>355</v>
      </c>
      <c r="B166" s="2"/>
      <c r="C166" s="3"/>
      <c r="D166" s="33"/>
      <c r="E166" s="33"/>
      <c r="F166" s="82"/>
      <c r="G166" s="69"/>
    </row>
    <row r="167" spans="1:7" ht="200.25" customHeight="1">
      <c r="A167" s="5" t="s">
        <v>125</v>
      </c>
      <c r="B167" s="2">
        <v>112</v>
      </c>
      <c r="C167" s="3" t="s">
        <v>63</v>
      </c>
      <c r="D167" s="27">
        <f>31787-2127</f>
        <v>29660</v>
      </c>
      <c r="E167" s="33">
        <v>29660</v>
      </c>
      <c r="F167" s="33">
        <f>E167/D167*100</f>
        <v>100</v>
      </c>
      <c r="G167" s="69"/>
    </row>
    <row r="168" spans="1:7" ht="130.5" customHeight="1">
      <c r="A168" s="5" t="s">
        <v>66</v>
      </c>
      <c r="B168" s="2">
        <v>112</v>
      </c>
      <c r="C168" s="3" t="s">
        <v>63</v>
      </c>
      <c r="D168" s="27">
        <f>88-50</f>
        <v>38</v>
      </c>
      <c r="E168" s="33">
        <v>2.5</v>
      </c>
      <c r="F168" s="66">
        <f>E168/D168*100</f>
        <v>6.578947368421052</v>
      </c>
      <c r="G168" s="69"/>
    </row>
    <row r="169" spans="1:7" ht="180.75" customHeight="1">
      <c r="A169" s="5" t="s">
        <v>68</v>
      </c>
      <c r="B169" s="2">
        <v>112</v>
      </c>
      <c r="C169" s="3" t="s">
        <v>63</v>
      </c>
      <c r="D169" s="27">
        <f>D171+D172+D173+D174</f>
        <v>3330</v>
      </c>
      <c r="E169" s="33">
        <f>E171+E172+E173+E174</f>
        <v>3190.5</v>
      </c>
      <c r="F169" s="66">
        <f>E169/D169*100</f>
        <v>95.8108108108108</v>
      </c>
      <c r="G169" s="69"/>
    </row>
    <row r="170" spans="1:7" ht="17.25" customHeight="1">
      <c r="A170" s="5" t="s">
        <v>69</v>
      </c>
      <c r="B170" s="5"/>
      <c r="C170" s="3"/>
      <c r="D170" s="27"/>
      <c r="E170" s="33"/>
      <c r="F170" s="66"/>
      <c r="G170" s="69"/>
    </row>
    <row r="171" spans="1:7" ht="41.25" customHeight="1">
      <c r="A171" s="5" t="s">
        <v>70</v>
      </c>
      <c r="B171" s="2">
        <v>112</v>
      </c>
      <c r="C171" s="3" t="s">
        <v>63</v>
      </c>
      <c r="D171" s="27">
        <f>2742-317</f>
        <v>2425</v>
      </c>
      <c r="E171" s="33">
        <v>2320.1</v>
      </c>
      <c r="F171" s="66">
        <f aca="true" t="shared" si="11" ref="F171:F176">E171/D171*100</f>
        <v>95.6742268041237</v>
      </c>
      <c r="G171" s="69"/>
    </row>
    <row r="172" spans="1:7" ht="41.25" customHeight="1">
      <c r="A172" s="5" t="s">
        <v>71</v>
      </c>
      <c r="B172" s="2">
        <v>112</v>
      </c>
      <c r="C172" s="3" t="s">
        <v>63</v>
      </c>
      <c r="D172" s="27">
        <f>401-49</f>
        <v>352</v>
      </c>
      <c r="E172" s="33">
        <v>338.7</v>
      </c>
      <c r="F172" s="66">
        <f t="shared" si="11"/>
        <v>96.2215909090909</v>
      </c>
      <c r="G172" s="69"/>
    </row>
    <row r="173" spans="1:7" ht="41.25" customHeight="1">
      <c r="A173" s="5" t="s">
        <v>72</v>
      </c>
      <c r="B173" s="2">
        <v>112</v>
      </c>
      <c r="C173" s="3" t="s">
        <v>63</v>
      </c>
      <c r="D173" s="27">
        <f>556-69</f>
        <v>487</v>
      </c>
      <c r="E173" s="33">
        <v>468.8</v>
      </c>
      <c r="F173" s="66">
        <f t="shared" si="11"/>
        <v>96.26283367556468</v>
      </c>
      <c r="G173" s="69"/>
    </row>
    <row r="174" spans="1:7" ht="41.25" customHeight="1">
      <c r="A174" s="5" t="s">
        <v>73</v>
      </c>
      <c r="B174" s="2">
        <v>112</v>
      </c>
      <c r="C174" s="3" t="s">
        <v>63</v>
      </c>
      <c r="D174" s="27">
        <f>70-4</f>
        <v>66</v>
      </c>
      <c r="E174" s="33">
        <v>62.9</v>
      </c>
      <c r="F174" s="66">
        <f t="shared" si="11"/>
        <v>95.3030303030303</v>
      </c>
      <c r="G174" s="69"/>
    </row>
    <row r="175" spans="1:7" ht="104.25" customHeight="1">
      <c r="A175" s="5" t="s">
        <v>79</v>
      </c>
      <c r="B175" s="2">
        <v>112</v>
      </c>
      <c r="C175" s="2" t="s">
        <v>80</v>
      </c>
      <c r="D175" s="27">
        <f>D176</f>
        <v>21654</v>
      </c>
      <c r="E175" s="33">
        <f>E176</f>
        <v>21144.4</v>
      </c>
      <c r="F175" s="66">
        <f t="shared" si="11"/>
        <v>97.64662418029002</v>
      </c>
      <c r="G175" s="69"/>
    </row>
    <row r="176" spans="1:7" ht="96" customHeight="1">
      <c r="A176" s="5" t="s">
        <v>81</v>
      </c>
      <c r="B176" s="2">
        <v>112</v>
      </c>
      <c r="C176" s="2" t="s">
        <v>82</v>
      </c>
      <c r="D176" s="27">
        <f>D178+D180+D179</f>
        <v>21654</v>
      </c>
      <c r="E176" s="33">
        <f>E178+E180+E179</f>
        <v>21144.4</v>
      </c>
      <c r="F176" s="66">
        <f t="shared" si="11"/>
        <v>97.64662418029002</v>
      </c>
      <c r="G176" s="69"/>
    </row>
    <row r="177" spans="1:7" ht="21" customHeight="1">
      <c r="A177" s="1" t="s">
        <v>69</v>
      </c>
      <c r="B177" s="1"/>
      <c r="C177" s="2"/>
      <c r="D177" s="27"/>
      <c r="E177" s="33"/>
      <c r="F177" s="66"/>
      <c r="G177" s="69"/>
    </row>
    <row r="178" spans="1:7" ht="85.5" customHeight="1">
      <c r="A178" s="24" t="s">
        <v>83</v>
      </c>
      <c r="B178" s="2">
        <v>112</v>
      </c>
      <c r="C178" s="2" t="s">
        <v>82</v>
      </c>
      <c r="D178" s="27">
        <f>22411+1180-2357-574</f>
        <v>20660</v>
      </c>
      <c r="E178" s="33">
        <v>20154.2</v>
      </c>
      <c r="F178" s="66">
        <f>E178/D178*100</f>
        <v>97.55179090029043</v>
      </c>
      <c r="G178" s="69"/>
    </row>
    <row r="179" spans="1:7" ht="97.5" customHeight="1">
      <c r="A179" s="15" t="s">
        <v>84</v>
      </c>
      <c r="B179" s="2">
        <v>112</v>
      </c>
      <c r="C179" s="2" t="s">
        <v>82</v>
      </c>
      <c r="D179" s="27">
        <f>832+44-37</f>
        <v>839</v>
      </c>
      <c r="E179" s="33">
        <f>832+44-37</f>
        <v>839</v>
      </c>
      <c r="F179" s="66">
        <f>E179/D179*100</f>
        <v>100</v>
      </c>
      <c r="G179" s="69"/>
    </row>
    <row r="180" spans="1:7" ht="101.25" customHeight="1">
      <c r="A180" s="15" t="s">
        <v>86</v>
      </c>
      <c r="B180" s="2">
        <v>112</v>
      </c>
      <c r="C180" s="2" t="s">
        <v>82</v>
      </c>
      <c r="D180" s="27">
        <f>224+12-24-57</f>
        <v>155</v>
      </c>
      <c r="E180" s="33">
        <v>151.2</v>
      </c>
      <c r="F180" s="66">
        <f>E180/D180*100</f>
        <v>97.54838709677419</v>
      </c>
      <c r="G180" s="69"/>
    </row>
    <row r="181" spans="1:7" ht="25.5" customHeight="1">
      <c r="A181" s="15" t="s">
        <v>103</v>
      </c>
      <c r="B181" s="2">
        <v>112</v>
      </c>
      <c r="C181" s="2" t="s">
        <v>104</v>
      </c>
      <c r="D181" s="27">
        <f>D182</f>
        <v>726043</v>
      </c>
      <c r="E181" s="33">
        <f>E182</f>
        <v>725180.8999999999</v>
      </c>
      <c r="F181" s="66">
        <f>E181/D181*100</f>
        <v>99.88126047630786</v>
      </c>
      <c r="G181" s="69"/>
    </row>
    <row r="182" spans="1:7" ht="21" customHeight="1">
      <c r="A182" s="15" t="s">
        <v>105</v>
      </c>
      <c r="B182" s="2">
        <v>112</v>
      </c>
      <c r="C182" s="2" t="s">
        <v>106</v>
      </c>
      <c r="D182" s="27">
        <f>D184+D192</f>
        <v>726043</v>
      </c>
      <c r="E182" s="33">
        <f>E184+E192</f>
        <v>725180.8999999999</v>
      </c>
      <c r="F182" s="66">
        <f>E182/D182*100</f>
        <v>99.88126047630786</v>
      </c>
      <c r="G182" s="69"/>
    </row>
    <row r="183" spans="1:7" ht="21" customHeight="1">
      <c r="A183" s="15" t="s">
        <v>355</v>
      </c>
      <c r="B183" s="2"/>
      <c r="C183" s="2"/>
      <c r="D183" s="27"/>
      <c r="E183" s="33"/>
      <c r="F183" s="66"/>
      <c r="G183" s="69"/>
    </row>
    <row r="184" spans="1:7" ht="218.25" customHeight="1">
      <c r="A184" s="5" t="s">
        <v>107</v>
      </c>
      <c r="B184" s="2">
        <v>112</v>
      </c>
      <c r="C184" s="2" t="s">
        <v>106</v>
      </c>
      <c r="D184" s="27">
        <f>D187+D188+D186+D189+D190+D191</f>
        <v>397939</v>
      </c>
      <c r="E184" s="33">
        <f>E187+E188+E186+E189+E190+E191</f>
        <v>397212.3</v>
      </c>
      <c r="F184" s="66">
        <f>E184/D184*100</f>
        <v>99.81738407142802</v>
      </c>
      <c r="G184" s="69"/>
    </row>
    <row r="185" spans="1:7" ht="16.5" customHeight="1">
      <c r="A185" s="5" t="s">
        <v>355</v>
      </c>
      <c r="B185" s="2"/>
      <c r="C185" s="2"/>
      <c r="D185" s="27"/>
      <c r="E185" s="33"/>
      <c r="F185" s="66"/>
      <c r="G185" s="69"/>
    </row>
    <row r="186" spans="1:7" ht="22.5" customHeight="1">
      <c r="A186" s="5" t="s">
        <v>108</v>
      </c>
      <c r="B186" s="2">
        <v>112</v>
      </c>
      <c r="C186" s="2" t="s">
        <v>106</v>
      </c>
      <c r="D186" s="27">
        <f>290584+1222-187+255</f>
        <v>291874</v>
      </c>
      <c r="E186" s="33">
        <v>291874</v>
      </c>
      <c r="F186" s="66">
        <f aca="true" t="shared" si="12" ref="F186:F192">E186/D186*100</f>
        <v>100</v>
      </c>
      <c r="G186" s="69"/>
    </row>
    <row r="187" spans="1:7" ht="41.25" customHeight="1">
      <c r="A187" s="16" t="s">
        <v>109</v>
      </c>
      <c r="B187" s="2">
        <v>112</v>
      </c>
      <c r="C187" s="2" t="s">
        <v>106</v>
      </c>
      <c r="D187" s="27">
        <f>83483+102-57+596+19</f>
        <v>84143</v>
      </c>
      <c r="E187" s="33">
        <v>84129.5</v>
      </c>
      <c r="F187" s="66">
        <f t="shared" si="12"/>
        <v>99.98395588462499</v>
      </c>
      <c r="G187" s="69"/>
    </row>
    <row r="188" spans="1:7" ht="41.25" customHeight="1">
      <c r="A188" s="16" t="s">
        <v>110</v>
      </c>
      <c r="B188" s="2">
        <v>112</v>
      </c>
      <c r="C188" s="2" t="s">
        <v>106</v>
      </c>
      <c r="D188" s="27">
        <f>13777+73-2+729-48</f>
        <v>14529</v>
      </c>
      <c r="E188" s="33">
        <v>14512.5</v>
      </c>
      <c r="F188" s="66">
        <f t="shared" si="12"/>
        <v>99.88643402849473</v>
      </c>
      <c r="G188" s="69"/>
    </row>
    <row r="189" spans="1:7" ht="144" customHeight="1">
      <c r="A189" s="16" t="s">
        <v>111</v>
      </c>
      <c r="B189" s="2">
        <v>112</v>
      </c>
      <c r="C189" s="2" t="s">
        <v>106</v>
      </c>
      <c r="D189" s="27">
        <f>415-51</f>
        <v>364</v>
      </c>
      <c r="E189" s="33">
        <v>157.8</v>
      </c>
      <c r="F189" s="66">
        <f t="shared" si="12"/>
        <v>43.35164835164835</v>
      </c>
      <c r="G189" s="69"/>
    </row>
    <row r="190" spans="1:7" ht="41.25" customHeight="1">
      <c r="A190" s="16" t="s">
        <v>112</v>
      </c>
      <c r="B190" s="2">
        <v>112</v>
      </c>
      <c r="C190" s="2" t="s">
        <v>106</v>
      </c>
      <c r="D190" s="27">
        <f>3971+16+210-5</f>
        <v>4192</v>
      </c>
      <c r="E190" s="33">
        <v>3698</v>
      </c>
      <c r="F190" s="66">
        <f t="shared" si="12"/>
        <v>88.21564885496184</v>
      </c>
      <c r="G190" s="69"/>
    </row>
    <row r="191" spans="1:7" ht="69" customHeight="1">
      <c r="A191" s="16" t="s">
        <v>113</v>
      </c>
      <c r="B191" s="2">
        <v>112</v>
      </c>
      <c r="C191" s="2" t="s">
        <v>106</v>
      </c>
      <c r="D191" s="27">
        <f>3472+85+187-907</f>
        <v>2837</v>
      </c>
      <c r="E191" s="33">
        <v>2840.5</v>
      </c>
      <c r="F191" s="66">
        <f t="shared" si="12"/>
        <v>100.12336975678534</v>
      </c>
      <c r="G191" s="69"/>
    </row>
    <row r="192" spans="1:7" ht="170.25" customHeight="1">
      <c r="A192" s="16" t="s">
        <v>114</v>
      </c>
      <c r="B192" s="2">
        <v>112</v>
      </c>
      <c r="C192" s="2" t="s">
        <v>106</v>
      </c>
      <c r="D192" s="27">
        <f>D195+D197+D194+D196</f>
        <v>328104</v>
      </c>
      <c r="E192" s="33">
        <f>E195+E197+E194+E196</f>
        <v>327968.6</v>
      </c>
      <c r="F192" s="66">
        <f t="shared" si="12"/>
        <v>99.95873259698143</v>
      </c>
      <c r="G192" s="69"/>
    </row>
    <row r="193" spans="1:7" ht="18" customHeight="1">
      <c r="A193" s="5" t="s">
        <v>69</v>
      </c>
      <c r="B193" s="2"/>
      <c r="C193" s="2"/>
      <c r="D193" s="27"/>
      <c r="E193" s="33"/>
      <c r="F193" s="66"/>
      <c r="G193" s="69"/>
    </row>
    <row r="194" spans="1:7" ht="32.25" customHeight="1">
      <c r="A194" s="5" t="s">
        <v>108</v>
      </c>
      <c r="B194" s="2">
        <v>112</v>
      </c>
      <c r="C194" s="2" t="s">
        <v>106</v>
      </c>
      <c r="D194" s="27">
        <f>235173+1+1071</f>
        <v>236245</v>
      </c>
      <c r="E194" s="33">
        <v>236245</v>
      </c>
      <c r="F194" s="66">
        <f aca="true" t="shared" si="13" ref="F194:F200">E194/D194*100</f>
        <v>100</v>
      </c>
      <c r="G194" s="69"/>
    </row>
    <row r="195" spans="1:7" ht="30" customHeight="1">
      <c r="A195" s="16" t="s">
        <v>115</v>
      </c>
      <c r="B195" s="2">
        <v>112</v>
      </c>
      <c r="C195" s="2" t="s">
        <v>106</v>
      </c>
      <c r="D195" s="30">
        <f>35873-2+427</f>
        <v>36298</v>
      </c>
      <c r="E195" s="36">
        <v>36298</v>
      </c>
      <c r="F195" s="66">
        <f t="shared" si="13"/>
        <v>100</v>
      </c>
      <c r="G195" s="69"/>
    </row>
    <row r="196" spans="1:7" ht="26.25" customHeight="1">
      <c r="A196" s="16" t="s">
        <v>126</v>
      </c>
      <c r="B196" s="2">
        <v>112</v>
      </c>
      <c r="C196" s="2" t="s">
        <v>106</v>
      </c>
      <c r="D196" s="30">
        <f>49718-2+683</f>
        <v>50399</v>
      </c>
      <c r="E196" s="36">
        <v>50399</v>
      </c>
      <c r="F196" s="66">
        <f t="shared" si="13"/>
        <v>100</v>
      </c>
      <c r="G196" s="69"/>
    </row>
    <row r="197" spans="1:7" ht="41.25" customHeight="1">
      <c r="A197" s="16" t="s">
        <v>110</v>
      </c>
      <c r="B197" s="2">
        <v>112</v>
      </c>
      <c r="C197" s="2" t="s">
        <v>106</v>
      </c>
      <c r="D197" s="30">
        <f>5055+266-159</f>
        <v>5162</v>
      </c>
      <c r="E197" s="36">
        <v>5026.6</v>
      </c>
      <c r="F197" s="66">
        <f t="shared" si="13"/>
        <v>97.37698566447114</v>
      </c>
      <c r="G197" s="69"/>
    </row>
    <row r="198" spans="1:7" ht="33" customHeight="1">
      <c r="A198" s="67" t="s">
        <v>127</v>
      </c>
      <c r="B198" s="92">
        <v>112</v>
      </c>
      <c r="C198" s="20" t="s">
        <v>128</v>
      </c>
      <c r="D198" s="57">
        <f>D199</f>
        <v>3800</v>
      </c>
      <c r="E198" s="57">
        <f>E199</f>
        <v>3686.9</v>
      </c>
      <c r="F198" s="68">
        <f t="shared" si="13"/>
        <v>97.02368421052631</v>
      </c>
      <c r="G198" s="69"/>
    </row>
    <row r="199" spans="1:7" ht="41.25" customHeight="1">
      <c r="A199" s="13" t="s">
        <v>129</v>
      </c>
      <c r="B199" s="2">
        <v>112</v>
      </c>
      <c r="C199" s="2" t="s">
        <v>130</v>
      </c>
      <c r="D199" s="33">
        <f>D200</f>
        <v>3800</v>
      </c>
      <c r="E199" s="33">
        <f>E200</f>
        <v>3686.9</v>
      </c>
      <c r="F199" s="66">
        <f t="shared" si="13"/>
        <v>97.02368421052631</v>
      </c>
      <c r="G199" s="69"/>
    </row>
    <row r="200" spans="1:7" ht="41.25" customHeight="1">
      <c r="A200" s="13" t="s">
        <v>131</v>
      </c>
      <c r="B200" s="2">
        <v>112</v>
      </c>
      <c r="C200" s="2" t="s">
        <v>132</v>
      </c>
      <c r="D200" s="33">
        <f>D202+D203+D204+D205</f>
        <v>3800</v>
      </c>
      <c r="E200" s="33">
        <f>E202+E203+E204+E205</f>
        <v>3686.9</v>
      </c>
      <c r="F200" s="66">
        <f t="shared" si="13"/>
        <v>97.02368421052631</v>
      </c>
      <c r="G200" s="69"/>
    </row>
    <row r="201" spans="1:7" ht="25.5" customHeight="1">
      <c r="A201" s="13" t="s">
        <v>355</v>
      </c>
      <c r="B201" s="2">
        <v>112</v>
      </c>
      <c r="C201" s="2"/>
      <c r="D201" s="33"/>
      <c r="E201" s="33"/>
      <c r="F201" s="82"/>
      <c r="G201" s="69"/>
    </row>
    <row r="202" spans="1:7" ht="82.5" customHeight="1">
      <c r="A202" s="13" t="s">
        <v>134</v>
      </c>
      <c r="B202" s="2">
        <v>112</v>
      </c>
      <c r="C202" s="2" t="s">
        <v>132</v>
      </c>
      <c r="D202" s="33">
        <v>1000</v>
      </c>
      <c r="E202" s="33">
        <v>896.5</v>
      </c>
      <c r="F202" s="66">
        <f aca="true" t="shared" si="14" ref="F202:F211">E202/D202*100</f>
        <v>89.64999999999999</v>
      </c>
      <c r="G202" s="69"/>
    </row>
    <row r="203" spans="1:7" ht="58.5" customHeight="1">
      <c r="A203" s="13" t="s">
        <v>135</v>
      </c>
      <c r="B203" s="2">
        <v>112</v>
      </c>
      <c r="C203" s="2" t="s">
        <v>132</v>
      </c>
      <c r="D203" s="33">
        <v>350</v>
      </c>
      <c r="E203" s="33">
        <v>342</v>
      </c>
      <c r="F203" s="66">
        <f t="shared" si="14"/>
        <v>97.71428571428571</v>
      </c>
      <c r="G203" s="69"/>
    </row>
    <row r="204" spans="1:7" ht="162.75" customHeight="1">
      <c r="A204" s="13" t="s">
        <v>136</v>
      </c>
      <c r="B204" s="2">
        <v>112</v>
      </c>
      <c r="C204" s="2" t="s">
        <v>132</v>
      </c>
      <c r="D204" s="33">
        <v>2000</v>
      </c>
      <c r="E204" s="33">
        <v>1998.4</v>
      </c>
      <c r="F204" s="66">
        <f t="shared" si="14"/>
        <v>99.92000000000002</v>
      </c>
      <c r="G204" s="69"/>
    </row>
    <row r="205" spans="1:7" ht="97.5" customHeight="1">
      <c r="A205" s="13" t="s">
        <v>139</v>
      </c>
      <c r="B205" s="2">
        <v>112</v>
      </c>
      <c r="C205" s="2" t="s">
        <v>132</v>
      </c>
      <c r="D205" s="33">
        <v>450</v>
      </c>
      <c r="E205" s="33">
        <v>450</v>
      </c>
      <c r="F205" s="66">
        <f t="shared" si="14"/>
        <v>100</v>
      </c>
      <c r="G205" s="69"/>
    </row>
    <row r="206" spans="1:7" ht="74.25" customHeight="1">
      <c r="A206" s="19" t="s">
        <v>143</v>
      </c>
      <c r="B206" s="92">
        <v>112</v>
      </c>
      <c r="C206" s="20" t="s">
        <v>144</v>
      </c>
      <c r="D206" s="31">
        <f aca="true" t="shared" si="15" ref="D206:E208">D207</f>
        <v>74.8</v>
      </c>
      <c r="E206" s="37">
        <f t="shared" si="15"/>
        <v>74.8</v>
      </c>
      <c r="F206" s="68">
        <f t="shared" si="14"/>
        <v>100</v>
      </c>
      <c r="G206" s="69"/>
    </row>
    <row r="207" spans="1:7" ht="117.75" customHeight="1">
      <c r="A207" s="16" t="s">
        <v>145</v>
      </c>
      <c r="B207" s="2">
        <v>112</v>
      </c>
      <c r="C207" s="2" t="s">
        <v>146</v>
      </c>
      <c r="D207" s="30">
        <f t="shared" si="15"/>
        <v>74.8</v>
      </c>
      <c r="E207" s="36">
        <f t="shared" si="15"/>
        <v>74.8</v>
      </c>
      <c r="F207" s="66">
        <f t="shared" si="14"/>
        <v>100</v>
      </c>
      <c r="G207" s="69"/>
    </row>
    <row r="208" spans="1:7" ht="91.5" customHeight="1">
      <c r="A208" s="13" t="s">
        <v>147</v>
      </c>
      <c r="B208" s="2">
        <v>112</v>
      </c>
      <c r="C208" s="2" t="s">
        <v>148</v>
      </c>
      <c r="D208" s="30">
        <f t="shared" si="15"/>
        <v>74.8</v>
      </c>
      <c r="E208" s="36">
        <f t="shared" si="15"/>
        <v>74.8</v>
      </c>
      <c r="F208" s="66">
        <f t="shared" si="14"/>
        <v>100</v>
      </c>
      <c r="G208" s="69"/>
    </row>
    <row r="209" spans="1:7" ht="46.5" customHeight="1">
      <c r="A209" s="13" t="s">
        <v>149</v>
      </c>
      <c r="B209" s="2">
        <v>112</v>
      </c>
      <c r="C209" s="2" t="s">
        <v>150</v>
      </c>
      <c r="D209" s="30">
        <f>D210</f>
        <v>74.8</v>
      </c>
      <c r="E209" s="36">
        <f>E210</f>
        <v>74.8</v>
      </c>
      <c r="F209" s="66">
        <f t="shared" si="14"/>
        <v>100</v>
      </c>
      <c r="G209" s="69"/>
    </row>
    <row r="210" spans="1:7" ht="49.5" customHeight="1">
      <c r="A210" s="63" t="s">
        <v>151</v>
      </c>
      <c r="B210" s="2">
        <v>112</v>
      </c>
      <c r="C210" s="59" t="s">
        <v>46</v>
      </c>
      <c r="D210" s="30">
        <v>74.8</v>
      </c>
      <c r="E210" s="36">
        <v>74.8</v>
      </c>
      <c r="F210" s="66">
        <f t="shared" si="14"/>
        <v>100</v>
      </c>
      <c r="G210" s="69"/>
    </row>
    <row r="211" spans="1:7" ht="59.25" customHeight="1">
      <c r="A211" s="152" t="s">
        <v>116</v>
      </c>
      <c r="B211" s="147">
        <v>114</v>
      </c>
      <c r="C211" s="153"/>
      <c r="D211" s="136">
        <f>D212+D217</f>
        <v>18986.7</v>
      </c>
      <c r="E211" s="136">
        <f>E212+E217</f>
        <v>19744</v>
      </c>
      <c r="F211" s="154">
        <f t="shared" si="14"/>
        <v>103.98858148072073</v>
      </c>
      <c r="G211" s="69"/>
    </row>
    <row r="212" spans="1:7" ht="41.25" customHeight="1">
      <c r="A212" s="117" t="s">
        <v>253</v>
      </c>
      <c r="B212" s="121" t="s">
        <v>117</v>
      </c>
      <c r="C212" s="119" t="s">
        <v>254</v>
      </c>
      <c r="D212" s="57">
        <f>D213</f>
        <v>0</v>
      </c>
      <c r="E212" s="57">
        <f>E213</f>
        <v>3.6</v>
      </c>
      <c r="F212" s="86"/>
      <c r="G212" s="69"/>
    </row>
    <row r="213" spans="1:7" ht="41.25" customHeight="1">
      <c r="A213" s="118" t="s">
        <v>370</v>
      </c>
      <c r="B213" s="113">
        <v>114</v>
      </c>
      <c r="C213" s="120" t="s">
        <v>371</v>
      </c>
      <c r="D213" s="57">
        <f>D214</f>
        <v>0</v>
      </c>
      <c r="E213" s="57">
        <f>E214</f>
        <v>3.6</v>
      </c>
      <c r="F213" s="86"/>
      <c r="G213" s="69"/>
    </row>
    <row r="214" spans="1:7" ht="19.5" customHeight="1">
      <c r="A214" s="11" t="s">
        <v>372</v>
      </c>
      <c r="B214" s="70">
        <v>114</v>
      </c>
      <c r="C214" s="12" t="s">
        <v>373</v>
      </c>
      <c r="D214" s="27">
        <f>D215</f>
        <v>0</v>
      </c>
      <c r="E214" s="33">
        <f>E215</f>
        <v>3.6</v>
      </c>
      <c r="F214" s="82"/>
      <c r="G214" s="69"/>
    </row>
    <row r="215" spans="1:7" ht="22.5" customHeight="1">
      <c r="A215" s="11" t="s">
        <v>374</v>
      </c>
      <c r="B215" s="70">
        <v>114</v>
      </c>
      <c r="C215" s="12" t="s">
        <v>375</v>
      </c>
      <c r="D215" s="27">
        <f>D216</f>
        <v>0</v>
      </c>
      <c r="E215" s="33">
        <f>E216</f>
        <v>3.6</v>
      </c>
      <c r="F215" s="82"/>
      <c r="G215" s="69"/>
    </row>
    <row r="216" spans="1:7" ht="32.25" customHeight="1">
      <c r="A216" s="98" t="s">
        <v>376</v>
      </c>
      <c r="B216" s="99">
        <v>114</v>
      </c>
      <c r="C216" s="100" t="s">
        <v>377</v>
      </c>
      <c r="D216" s="51">
        <v>0</v>
      </c>
      <c r="E216" s="52">
        <v>3.6</v>
      </c>
      <c r="F216" s="82"/>
      <c r="G216" s="69"/>
    </row>
    <row r="217" spans="1:7" ht="32.25" customHeight="1">
      <c r="A217" s="10" t="s">
        <v>6</v>
      </c>
      <c r="B217" s="75">
        <v>114</v>
      </c>
      <c r="C217" s="8" t="s">
        <v>7</v>
      </c>
      <c r="D217" s="131">
        <f>D218+D229</f>
        <v>18986.7</v>
      </c>
      <c r="E217" s="131">
        <f>E218+E229</f>
        <v>19740.4</v>
      </c>
      <c r="F217" s="68">
        <f aca="true" t="shared" si="16" ref="F217:F227">E217/D217*100</f>
        <v>103.96962083985106</v>
      </c>
      <c r="G217" s="69"/>
    </row>
    <row r="218" spans="1:7" ht="32.25" customHeight="1">
      <c r="A218" s="10" t="s">
        <v>8</v>
      </c>
      <c r="B218" s="75">
        <v>114</v>
      </c>
      <c r="C218" s="8" t="s">
        <v>9</v>
      </c>
      <c r="D218" s="131">
        <f>D219+D223</f>
        <v>18495.3</v>
      </c>
      <c r="E218" s="131">
        <f>E219+E223</f>
        <v>19249</v>
      </c>
      <c r="F218" s="68">
        <f t="shared" si="16"/>
        <v>104.0750893470233</v>
      </c>
      <c r="G218" s="69"/>
    </row>
    <row r="219" spans="1:7" ht="32.25" customHeight="1">
      <c r="A219" s="17" t="s">
        <v>16</v>
      </c>
      <c r="B219" s="20">
        <v>114</v>
      </c>
      <c r="C219" s="4" t="s">
        <v>17</v>
      </c>
      <c r="D219" s="131">
        <f>D220</f>
        <v>18195.3</v>
      </c>
      <c r="E219" s="132">
        <f>E220</f>
        <v>18168</v>
      </c>
      <c r="F219" s="68">
        <f t="shared" si="16"/>
        <v>99.84996125373037</v>
      </c>
      <c r="G219" s="69"/>
    </row>
    <row r="220" spans="1:7" ht="48.75" customHeight="1">
      <c r="A220" s="5" t="s">
        <v>32</v>
      </c>
      <c r="B220" s="88">
        <v>114</v>
      </c>
      <c r="C220" s="3" t="s">
        <v>33</v>
      </c>
      <c r="D220" s="51">
        <f>D222</f>
        <v>18195.3</v>
      </c>
      <c r="E220" s="52">
        <f>E222</f>
        <v>18168</v>
      </c>
      <c r="F220" s="66">
        <f t="shared" si="16"/>
        <v>99.84996125373037</v>
      </c>
      <c r="G220" s="69"/>
    </row>
    <row r="221" spans="1:7" ht="23.25" customHeight="1">
      <c r="A221" s="5" t="s">
        <v>355</v>
      </c>
      <c r="B221" s="5"/>
      <c r="C221" s="3"/>
      <c r="D221" s="51"/>
      <c r="E221" s="52"/>
      <c r="F221" s="82"/>
      <c r="G221" s="69"/>
    </row>
    <row r="222" spans="1:7" ht="130.5" customHeight="1">
      <c r="A222" s="106" t="s">
        <v>36</v>
      </c>
      <c r="B222" s="88">
        <v>114</v>
      </c>
      <c r="C222" s="89" t="s">
        <v>33</v>
      </c>
      <c r="D222" s="51">
        <v>18195.3</v>
      </c>
      <c r="E222" s="52">
        <v>18168</v>
      </c>
      <c r="F222" s="66">
        <f t="shared" si="16"/>
        <v>99.84996125373037</v>
      </c>
      <c r="G222" s="69"/>
    </row>
    <row r="223" spans="1:7" ht="32.25" customHeight="1">
      <c r="A223" s="67" t="s">
        <v>127</v>
      </c>
      <c r="B223" s="20">
        <v>114</v>
      </c>
      <c r="C223" s="20" t="s">
        <v>128</v>
      </c>
      <c r="D223" s="131">
        <f>D224</f>
        <v>300</v>
      </c>
      <c r="E223" s="132">
        <f>E224</f>
        <v>1081</v>
      </c>
      <c r="F223" s="68">
        <f t="shared" si="16"/>
        <v>360.33333333333337</v>
      </c>
      <c r="G223" s="69"/>
    </row>
    <row r="224" spans="1:7" ht="44.25" customHeight="1">
      <c r="A224" s="13" t="s">
        <v>129</v>
      </c>
      <c r="B224" s="2">
        <v>114</v>
      </c>
      <c r="C224" s="2" t="s">
        <v>130</v>
      </c>
      <c r="D224" s="51">
        <f>D225</f>
        <v>300</v>
      </c>
      <c r="E224" s="52">
        <f>E225</f>
        <v>1081</v>
      </c>
      <c r="F224" s="66">
        <f t="shared" si="16"/>
        <v>360.33333333333337</v>
      </c>
      <c r="G224" s="69"/>
    </row>
    <row r="225" spans="1:7" ht="32.25" customHeight="1">
      <c r="A225" s="13" t="s">
        <v>131</v>
      </c>
      <c r="B225" s="2">
        <v>114</v>
      </c>
      <c r="C225" s="2" t="s">
        <v>132</v>
      </c>
      <c r="D225" s="51">
        <f>D227+D228</f>
        <v>300</v>
      </c>
      <c r="E225" s="51">
        <f>E227+E228</f>
        <v>1081</v>
      </c>
      <c r="F225" s="66">
        <f t="shared" si="16"/>
        <v>360.33333333333337</v>
      </c>
      <c r="G225" s="69"/>
    </row>
    <row r="226" spans="1:7" ht="21" customHeight="1">
      <c r="A226" s="13" t="s">
        <v>355</v>
      </c>
      <c r="B226" s="2"/>
      <c r="C226" s="2"/>
      <c r="D226" s="51"/>
      <c r="E226" s="52"/>
      <c r="F226" s="82"/>
      <c r="G226" s="69"/>
    </row>
    <row r="227" spans="1:7" ht="65.25" customHeight="1">
      <c r="A227" s="13" t="s">
        <v>137</v>
      </c>
      <c r="B227" s="2">
        <v>114</v>
      </c>
      <c r="C227" s="2" t="s">
        <v>132</v>
      </c>
      <c r="D227" s="51">
        <v>300</v>
      </c>
      <c r="E227" s="52">
        <v>281</v>
      </c>
      <c r="F227" s="66">
        <f t="shared" si="16"/>
        <v>93.66666666666667</v>
      </c>
      <c r="G227" s="69"/>
    </row>
    <row r="228" spans="1:7" ht="81" customHeight="1">
      <c r="A228" s="16" t="s">
        <v>140</v>
      </c>
      <c r="B228" s="2">
        <v>114</v>
      </c>
      <c r="C228" s="2" t="s">
        <v>132</v>
      </c>
      <c r="D228" s="51">
        <v>0</v>
      </c>
      <c r="E228" s="52">
        <v>800</v>
      </c>
      <c r="F228" s="66"/>
      <c r="G228" s="69"/>
    </row>
    <row r="229" spans="1:7" ht="69" customHeight="1">
      <c r="A229" s="19" t="s">
        <v>143</v>
      </c>
      <c r="B229" s="92">
        <v>114</v>
      </c>
      <c r="C229" s="20" t="s">
        <v>144</v>
      </c>
      <c r="D229" s="31">
        <f>D230</f>
        <v>491.4</v>
      </c>
      <c r="E229" s="37">
        <f>E230</f>
        <v>491.4</v>
      </c>
      <c r="F229" s="68">
        <f>E229/D229*100</f>
        <v>100</v>
      </c>
      <c r="G229" s="69"/>
    </row>
    <row r="230" spans="1:7" ht="112.5" customHeight="1">
      <c r="A230" s="16" t="s">
        <v>145</v>
      </c>
      <c r="B230" s="2">
        <v>114</v>
      </c>
      <c r="C230" s="2" t="s">
        <v>146</v>
      </c>
      <c r="D230" s="30">
        <f>D231</f>
        <v>491.4</v>
      </c>
      <c r="E230" s="36">
        <f>E231</f>
        <v>491.4</v>
      </c>
      <c r="F230" s="66">
        <f>E230/D230*100</f>
        <v>100</v>
      </c>
      <c r="G230" s="69"/>
    </row>
    <row r="231" spans="1:7" ht="102.75" customHeight="1">
      <c r="A231" s="16" t="s">
        <v>147</v>
      </c>
      <c r="B231" s="2">
        <v>114</v>
      </c>
      <c r="C231" s="2" t="s">
        <v>148</v>
      </c>
      <c r="D231" s="30">
        <f>D232</f>
        <v>491.4</v>
      </c>
      <c r="E231" s="36">
        <f>E232</f>
        <v>491.4</v>
      </c>
      <c r="F231" s="66">
        <f>E231/D231*100</f>
        <v>100</v>
      </c>
      <c r="G231" s="69"/>
    </row>
    <row r="232" spans="1:7" ht="46.5" customHeight="1">
      <c r="A232" s="13" t="s">
        <v>149</v>
      </c>
      <c r="B232" s="2">
        <v>114</v>
      </c>
      <c r="C232" s="2" t="s">
        <v>150</v>
      </c>
      <c r="D232" s="30">
        <f>D233</f>
        <v>491.4</v>
      </c>
      <c r="E232" s="36">
        <f>E233</f>
        <v>491.4</v>
      </c>
      <c r="F232" s="66"/>
      <c r="G232" s="69"/>
    </row>
    <row r="233" spans="1:7" ht="54.75" customHeight="1">
      <c r="A233" s="63" t="s">
        <v>151</v>
      </c>
      <c r="B233" s="2">
        <v>114</v>
      </c>
      <c r="C233" s="59" t="s">
        <v>46</v>
      </c>
      <c r="D233" s="30">
        <v>491.4</v>
      </c>
      <c r="E233" s="36">
        <v>491.4</v>
      </c>
      <c r="F233" s="66">
        <f>E233/D233*100</f>
        <v>100</v>
      </c>
      <c r="G233" s="69"/>
    </row>
    <row r="234" spans="1:7" ht="32.25" customHeight="1">
      <c r="A234" s="149" t="s">
        <v>122</v>
      </c>
      <c r="B234" s="150">
        <v>115</v>
      </c>
      <c r="C234" s="151"/>
      <c r="D234" s="136">
        <f>D235+D239</f>
        <v>17427.2</v>
      </c>
      <c r="E234" s="136">
        <f>E235+E239</f>
        <v>13197.6</v>
      </c>
      <c r="F234" s="137"/>
      <c r="G234" s="69"/>
    </row>
    <row r="235" spans="1:7" ht="32.25" customHeight="1">
      <c r="A235" s="94" t="s">
        <v>253</v>
      </c>
      <c r="B235" s="116" t="s">
        <v>123</v>
      </c>
      <c r="C235" s="96" t="s">
        <v>254</v>
      </c>
      <c r="D235" s="57">
        <f>D236</f>
        <v>0</v>
      </c>
      <c r="E235" s="57">
        <f>E236</f>
        <v>-87.8</v>
      </c>
      <c r="F235" s="82"/>
      <c r="G235" s="69"/>
    </row>
    <row r="236" spans="1:7" ht="32.25" customHeight="1">
      <c r="A236" s="10" t="s">
        <v>415</v>
      </c>
      <c r="B236" s="75">
        <v>115</v>
      </c>
      <c r="C236" s="8" t="s">
        <v>416</v>
      </c>
      <c r="D236" s="28">
        <f>D237</f>
        <v>0</v>
      </c>
      <c r="E236" s="34">
        <f>E237</f>
        <v>-87.8</v>
      </c>
      <c r="F236" s="82"/>
      <c r="G236" s="69"/>
    </row>
    <row r="237" spans="1:7" ht="32.25" customHeight="1">
      <c r="A237" s="43" t="s">
        <v>225</v>
      </c>
      <c r="B237" s="80">
        <v>115</v>
      </c>
      <c r="C237" s="44" t="s">
        <v>226</v>
      </c>
      <c r="D237" s="61">
        <v>0</v>
      </c>
      <c r="E237" s="62">
        <f>E238</f>
        <v>-87.8</v>
      </c>
      <c r="F237" s="82"/>
      <c r="G237" s="69"/>
    </row>
    <row r="238" spans="1:7" ht="47.25" customHeight="1">
      <c r="A238" s="43" t="s">
        <v>227</v>
      </c>
      <c r="B238" s="80">
        <v>115</v>
      </c>
      <c r="C238" s="50" t="s">
        <v>228</v>
      </c>
      <c r="D238" s="129">
        <v>0</v>
      </c>
      <c r="E238" s="130">
        <v>-87.8</v>
      </c>
      <c r="F238" s="82"/>
      <c r="G238" s="69"/>
    </row>
    <row r="239" spans="1:7" ht="27" customHeight="1">
      <c r="A239" s="10" t="s">
        <v>6</v>
      </c>
      <c r="B239" s="75">
        <v>115</v>
      </c>
      <c r="C239" s="8" t="s">
        <v>7</v>
      </c>
      <c r="D239" s="26">
        <f>D240+D244</f>
        <v>17427.2</v>
      </c>
      <c r="E239" s="32">
        <f>E240+E244</f>
        <v>13285.4</v>
      </c>
      <c r="F239" s="68">
        <f>E239/D239*100</f>
        <v>76.23370363569592</v>
      </c>
      <c r="G239" s="69"/>
    </row>
    <row r="240" spans="1:7" ht="36" customHeight="1">
      <c r="A240" s="10" t="s">
        <v>8</v>
      </c>
      <c r="B240" s="75">
        <v>115</v>
      </c>
      <c r="C240" s="8" t="s">
        <v>9</v>
      </c>
      <c r="D240" s="32">
        <f>D241</f>
        <v>17244</v>
      </c>
      <c r="E240" s="32">
        <f>E241</f>
        <v>17244</v>
      </c>
      <c r="F240" s="68">
        <f>E240/D240*100</f>
        <v>100</v>
      </c>
      <c r="G240" s="69"/>
    </row>
    <row r="241" spans="1:7" ht="47.25" customHeight="1">
      <c r="A241" s="17" t="s">
        <v>10</v>
      </c>
      <c r="B241" s="20">
        <v>115</v>
      </c>
      <c r="C241" s="4" t="s">
        <v>11</v>
      </c>
      <c r="D241" s="26">
        <f>D242</f>
        <v>17244</v>
      </c>
      <c r="E241" s="32">
        <f>E242</f>
        <v>17244</v>
      </c>
      <c r="F241" s="68">
        <f>E241/D241*100</f>
        <v>100</v>
      </c>
      <c r="G241" s="69"/>
    </row>
    <row r="242" spans="1:7" ht="27" customHeight="1">
      <c r="A242" s="1" t="s">
        <v>12</v>
      </c>
      <c r="B242" s="2">
        <v>115</v>
      </c>
      <c r="C242" s="3" t="s">
        <v>13</v>
      </c>
      <c r="D242" s="27">
        <f>D243</f>
        <v>17244</v>
      </c>
      <c r="E242" s="33">
        <f>E243</f>
        <v>17244</v>
      </c>
      <c r="F242" s="66">
        <f>E242/D242*100</f>
        <v>100</v>
      </c>
      <c r="G242" s="69"/>
    </row>
    <row r="243" spans="1:7" ht="32.25" customHeight="1">
      <c r="A243" s="1" t="s">
        <v>14</v>
      </c>
      <c r="B243" s="2">
        <v>115</v>
      </c>
      <c r="C243" s="3" t="s">
        <v>15</v>
      </c>
      <c r="D243" s="27">
        <f>17720-476</f>
        <v>17244</v>
      </c>
      <c r="E243" s="33">
        <f>17720-476</f>
        <v>17244</v>
      </c>
      <c r="F243" s="66">
        <f>E243/D243*100</f>
        <v>100</v>
      </c>
      <c r="G243" s="69"/>
    </row>
    <row r="244" spans="1:7" ht="46.5" customHeight="1">
      <c r="A244" s="19" t="s">
        <v>152</v>
      </c>
      <c r="B244" s="92">
        <v>115</v>
      </c>
      <c r="C244" s="20" t="s">
        <v>153</v>
      </c>
      <c r="D244" s="31">
        <f>D245</f>
        <v>183.2</v>
      </c>
      <c r="E244" s="37">
        <f>E245</f>
        <v>-3958.6</v>
      </c>
      <c r="F244" s="66"/>
      <c r="G244" s="69"/>
    </row>
    <row r="245" spans="1:7" ht="62.25" customHeight="1">
      <c r="A245" s="16" t="s">
        <v>154</v>
      </c>
      <c r="B245" s="2">
        <v>115</v>
      </c>
      <c r="C245" s="2" t="s">
        <v>155</v>
      </c>
      <c r="D245" s="30">
        <f>D247</f>
        <v>183.2</v>
      </c>
      <c r="E245" s="36">
        <f>E247+E246</f>
        <v>-3958.6</v>
      </c>
      <c r="F245" s="66"/>
      <c r="G245" s="69"/>
    </row>
    <row r="246" spans="1:7" ht="71.25" customHeight="1">
      <c r="A246" s="63" t="s">
        <v>229</v>
      </c>
      <c r="B246" s="2">
        <v>115</v>
      </c>
      <c r="C246" s="59" t="s">
        <v>230</v>
      </c>
      <c r="D246" s="30">
        <v>0</v>
      </c>
      <c r="E246" s="36">
        <v>-838.1</v>
      </c>
      <c r="F246" s="66"/>
      <c r="G246" s="69"/>
    </row>
    <row r="247" spans="1:7" ht="71.25" customHeight="1">
      <c r="A247" s="16" t="s">
        <v>156</v>
      </c>
      <c r="B247" s="2">
        <v>115</v>
      </c>
      <c r="C247" s="2" t="s">
        <v>157</v>
      </c>
      <c r="D247" s="30">
        <v>183.2</v>
      </c>
      <c r="E247" s="36">
        <v>-3120.5</v>
      </c>
      <c r="F247" s="66"/>
      <c r="G247" s="69"/>
    </row>
    <row r="248" spans="1:7" ht="43.5" customHeight="1">
      <c r="A248" s="146" t="s">
        <v>248</v>
      </c>
      <c r="B248" s="147">
        <v>116</v>
      </c>
      <c r="C248" s="148"/>
      <c r="D248" s="136">
        <f>D249</f>
        <v>606</v>
      </c>
      <c r="E248" s="136">
        <f>E249</f>
        <v>575.6</v>
      </c>
      <c r="F248" s="137">
        <f aca="true" t="shared" si="17" ref="F248:F256">E248/D248*100</f>
        <v>94.98349834983499</v>
      </c>
      <c r="G248" s="69"/>
    </row>
    <row r="249" spans="1:7" ht="30" customHeight="1">
      <c r="A249" s="94" t="s">
        <v>253</v>
      </c>
      <c r="B249" s="116" t="s">
        <v>247</v>
      </c>
      <c r="C249" s="96" t="s">
        <v>254</v>
      </c>
      <c r="D249" s="102">
        <f>D254+D250</f>
        <v>606</v>
      </c>
      <c r="E249" s="57">
        <f>E254+E250</f>
        <v>575.6</v>
      </c>
      <c r="F249" s="68">
        <f t="shared" si="17"/>
        <v>94.98349834983499</v>
      </c>
      <c r="G249" s="69"/>
    </row>
    <row r="250" spans="1:7" ht="30" customHeight="1">
      <c r="A250" s="112" t="s">
        <v>370</v>
      </c>
      <c r="B250" s="113">
        <v>116</v>
      </c>
      <c r="C250" s="114" t="s">
        <v>371</v>
      </c>
      <c r="D250" s="115">
        <f>D251</f>
        <v>100</v>
      </c>
      <c r="E250" s="57">
        <f>E251</f>
        <v>335.2</v>
      </c>
      <c r="F250" s="86">
        <f t="shared" si="17"/>
        <v>335.2</v>
      </c>
      <c r="G250" s="69"/>
    </row>
    <row r="251" spans="1:7" ht="30" customHeight="1">
      <c r="A251" s="11" t="s">
        <v>372</v>
      </c>
      <c r="B251" s="70">
        <v>116</v>
      </c>
      <c r="C251" s="12" t="s">
        <v>373</v>
      </c>
      <c r="D251" s="27">
        <f>D252</f>
        <v>100</v>
      </c>
      <c r="E251" s="33">
        <f>E252</f>
        <v>335.2</v>
      </c>
      <c r="F251" s="82">
        <f t="shared" si="17"/>
        <v>335.2</v>
      </c>
      <c r="G251" s="69"/>
    </row>
    <row r="252" spans="1:7" ht="30" customHeight="1">
      <c r="A252" s="11" t="s">
        <v>374</v>
      </c>
      <c r="B252" s="70">
        <v>116</v>
      </c>
      <c r="C252" s="12" t="s">
        <v>375</v>
      </c>
      <c r="D252" s="27">
        <f>D253</f>
        <v>100</v>
      </c>
      <c r="E252" s="33">
        <f>E253</f>
        <v>335.2</v>
      </c>
      <c r="F252" s="82">
        <f t="shared" si="17"/>
        <v>335.2</v>
      </c>
      <c r="G252" s="69"/>
    </row>
    <row r="253" spans="1:7" ht="44.25" customHeight="1">
      <c r="A253" s="11" t="s">
        <v>376</v>
      </c>
      <c r="B253" s="70">
        <v>116</v>
      </c>
      <c r="C253" s="12" t="s">
        <v>377</v>
      </c>
      <c r="D253" s="27">
        <v>100</v>
      </c>
      <c r="E253" s="33">
        <v>335.2</v>
      </c>
      <c r="F253" s="82">
        <f t="shared" si="17"/>
        <v>335.2</v>
      </c>
      <c r="G253" s="69"/>
    </row>
    <row r="254" spans="1:7" ht="30" customHeight="1">
      <c r="A254" s="10" t="s">
        <v>395</v>
      </c>
      <c r="B254" s="75">
        <v>116</v>
      </c>
      <c r="C254" s="8" t="s">
        <v>396</v>
      </c>
      <c r="D254" s="28">
        <f>D255+D257+D259</f>
        <v>506</v>
      </c>
      <c r="E254" s="28">
        <f>E255+E257+E259</f>
        <v>240.4</v>
      </c>
      <c r="F254" s="68">
        <f t="shared" si="17"/>
        <v>47.509881422924906</v>
      </c>
      <c r="G254" s="69"/>
    </row>
    <row r="255" spans="1:7" ht="57" customHeight="1">
      <c r="A255" s="45" t="s">
        <v>401</v>
      </c>
      <c r="B255" s="97">
        <v>116</v>
      </c>
      <c r="C255" s="46" t="s">
        <v>402</v>
      </c>
      <c r="D255" s="47">
        <f>D256</f>
        <v>140</v>
      </c>
      <c r="E255" s="48">
        <f>E256</f>
        <v>200.4</v>
      </c>
      <c r="F255" s="66">
        <f t="shared" si="17"/>
        <v>143.14285714285714</v>
      </c>
      <c r="G255" s="69"/>
    </row>
    <row r="256" spans="1:7" ht="52.5" customHeight="1">
      <c r="A256" s="98" t="s">
        <v>403</v>
      </c>
      <c r="B256" s="99">
        <v>116</v>
      </c>
      <c r="C256" s="100" t="s">
        <v>404</v>
      </c>
      <c r="D256" s="51">
        <v>140</v>
      </c>
      <c r="E256" s="52">
        <v>200.4</v>
      </c>
      <c r="F256" s="66">
        <f t="shared" si="17"/>
        <v>143.14285714285714</v>
      </c>
      <c r="G256" s="69"/>
    </row>
    <row r="257" spans="1:7" ht="66.75" customHeight="1">
      <c r="A257" s="38" t="s">
        <v>221</v>
      </c>
      <c r="B257" s="59">
        <v>116</v>
      </c>
      <c r="C257" s="39" t="s">
        <v>222</v>
      </c>
      <c r="D257" s="33">
        <v>0</v>
      </c>
      <c r="E257" s="33">
        <f>E258</f>
        <v>11.7</v>
      </c>
      <c r="F257" s="82"/>
      <c r="G257" s="69"/>
    </row>
    <row r="258" spans="1:7" ht="76.5" customHeight="1">
      <c r="A258" s="38" t="s">
        <v>223</v>
      </c>
      <c r="B258" s="59">
        <v>116</v>
      </c>
      <c r="C258" s="39" t="s">
        <v>224</v>
      </c>
      <c r="D258" s="33">
        <v>0</v>
      </c>
      <c r="E258" s="33">
        <v>11.7</v>
      </c>
      <c r="F258" s="82"/>
      <c r="G258" s="69"/>
    </row>
    <row r="259" spans="1:7" ht="52.5" customHeight="1">
      <c r="A259" s="1" t="s">
        <v>411</v>
      </c>
      <c r="B259" s="2">
        <v>116</v>
      </c>
      <c r="C259" s="12" t="s">
        <v>412</v>
      </c>
      <c r="D259" s="33">
        <f>D260</f>
        <v>366</v>
      </c>
      <c r="E259" s="33">
        <f>E260</f>
        <v>28.3</v>
      </c>
      <c r="F259" s="66"/>
      <c r="G259" s="69"/>
    </row>
    <row r="260" spans="1:7" ht="52.5" customHeight="1">
      <c r="A260" s="87" t="s">
        <v>413</v>
      </c>
      <c r="B260" s="88">
        <v>116</v>
      </c>
      <c r="C260" s="88" t="s">
        <v>414</v>
      </c>
      <c r="D260" s="52">
        <v>366</v>
      </c>
      <c r="E260" s="52">
        <v>28.3</v>
      </c>
      <c r="F260" s="66"/>
      <c r="G260" s="69"/>
    </row>
    <row r="261" spans="1:7" ht="52.5" customHeight="1">
      <c r="A261" s="146" t="s">
        <v>121</v>
      </c>
      <c r="B261" s="147">
        <v>141</v>
      </c>
      <c r="C261" s="147"/>
      <c r="D261" s="136">
        <f aca="true" t="shared" si="18" ref="D261:E263">D262</f>
        <v>0</v>
      </c>
      <c r="E261" s="136">
        <f t="shared" si="18"/>
        <v>-12</v>
      </c>
      <c r="F261" s="137"/>
      <c r="G261" s="69"/>
    </row>
    <row r="262" spans="1:7" ht="25.5" customHeight="1">
      <c r="A262" s="6" t="s">
        <v>253</v>
      </c>
      <c r="B262" s="92">
        <v>141</v>
      </c>
      <c r="C262" s="4" t="s">
        <v>254</v>
      </c>
      <c r="D262" s="57">
        <f t="shared" si="18"/>
        <v>0</v>
      </c>
      <c r="E262" s="57">
        <f t="shared" si="18"/>
        <v>-12</v>
      </c>
      <c r="F262" s="66"/>
      <c r="G262" s="69"/>
    </row>
    <row r="263" spans="1:7" ht="28.5" customHeight="1">
      <c r="A263" s="10" t="s">
        <v>395</v>
      </c>
      <c r="B263" s="75">
        <v>141</v>
      </c>
      <c r="C263" s="8" t="s">
        <v>396</v>
      </c>
      <c r="D263" s="57">
        <f t="shared" si="18"/>
        <v>0</v>
      </c>
      <c r="E263" s="57">
        <f t="shared" si="18"/>
        <v>-12</v>
      </c>
      <c r="F263" s="66"/>
      <c r="G263" s="69"/>
    </row>
    <row r="264" spans="1:7" ht="83.25" customHeight="1">
      <c r="A264" s="38" t="s">
        <v>219</v>
      </c>
      <c r="B264" s="59">
        <v>141</v>
      </c>
      <c r="C264" s="39" t="s">
        <v>220</v>
      </c>
      <c r="D264" s="33">
        <v>0</v>
      </c>
      <c r="E264" s="33">
        <v>-12</v>
      </c>
      <c r="F264" s="66"/>
      <c r="G264" s="69"/>
    </row>
    <row r="265" spans="1:7" ht="33.75" customHeight="1">
      <c r="A265" s="141" t="s">
        <v>236</v>
      </c>
      <c r="B265" s="142">
        <v>182</v>
      </c>
      <c r="C265" s="143"/>
      <c r="D265" s="144">
        <f>D266</f>
        <v>1013511.8</v>
      </c>
      <c r="E265" s="144">
        <f>E266</f>
        <v>906273.4999999999</v>
      </c>
      <c r="F265" s="145">
        <f aca="true" t="shared" si="19" ref="F265:F272">E265/D265*100</f>
        <v>89.41913651128678</v>
      </c>
      <c r="G265" s="69"/>
    </row>
    <row r="266" spans="1:6" ht="21" customHeight="1">
      <c r="A266" s="6" t="s">
        <v>253</v>
      </c>
      <c r="B266" s="92">
        <v>182</v>
      </c>
      <c r="C266" s="4" t="s">
        <v>254</v>
      </c>
      <c r="D266" s="25">
        <f>D267+D274+D290+D298+D301+D305</f>
        <v>1013511.8</v>
      </c>
      <c r="E266" s="25">
        <f>E267+E274+E290+E298+E301+E305</f>
        <v>906273.4999999999</v>
      </c>
      <c r="F266" s="68">
        <f t="shared" si="19"/>
        <v>89.41913651128678</v>
      </c>
    </row>
    <row r="267" spans="1:6" ht="15" customHeight="1">
      <c r="A267" s="7" t="s">
        <v>255</v>
      </c>
      <c r="B267" s="92">
        <v>182</v>
      </c>
      <c r="C267" s="8" t="s">
        <v>256</v>
      </c>
      <c r="D267" s="26">
        <f>D268</f>
        <v>711065.8</v>
      </c>
      <c r="E267" s="32">
        <f>E268</f>
        <v>601397.4999999999</v>
      </c>
      <c r="F267" s="68">
        <f t="shared" si="19"/>
        <v>84.57691257264797</v>
      </c>
    </row>
    <row r="268" spans="1:6" ht="15" customHeight="1">
      <c r="A268" s="9" t="s">
        <v>257</v>
      </c>
      <c r="B268" s="2">
        <v>182</v>
      </c>
      <c r="C268" s="3" t="s">
        <v>258</v>
      </c>
      <c r="D268" s="27">
        <f>D269+D270+D271+D272</f>
        <v>711065.8</v>
      </c>
      <c r="E268" s="33">
        <f>E269+E270+E271+E272+E273</f>
        <v>601397.4999999999</v>
      </c>
      <c r="F268" s="66">
        <f t="shared" si="19"/>
        <v>84.57691257264797</v>
      </c>
    </row>
    <row r="269" spans="1:6" ht="75" customHeight="1">
      <c r="A269" s="5" t="s">
        <v>259</v>
      </c>
      <c r="B269" s="2">
        <v>182</v>
      </c>
      <c r="C269" s="3" t="s">
        <v>260</v>
      </c>
      <c r="D269" s="27">
        <f>706653-11482.2</f>
        <v>695170.8</v>
      </c>
      <c r="E269" s="33">
        <v>588310.6</v>
      </c>
      <c r="F269" s="66">
        <f t="shared" si="19"/>
        <v>84.62820935516854</v>
      </c>
    </row>
    <row r="270" spans="1:6" ht="105" customHeight="1">
      <c r="A270" s="5" t="s">
        <v>261</v>
      </c>
      <c r="B270" s="2">
        <v>182</v>
      </c>
      <c r="C270" s="3" t="s">
        <v>262</v>
      </c>
      <c r="D270" s="27">
        <v>3569</v>
      </c>
      <c r="E270" s="33">
        <v>2834.7</v>
      </c>
      <c r="F270" s="66">
        <f t="shared" si="19"/>
        <v>79.42560941440179</v>
      </c>
    </row>
    <row r="271" spans="1:6" ht="45" customHeight="1">
      <c r="A271" s="5" t="s">
        <v>263</v>
      </c>
      <c r="B271" s="2">
        <v>182</v>
      </c>
      <c r="C271" s="3" t="s">
        <v>264</v>
      </c>
      <c r="D271" s="27">
        <f>3569+3350</f>
        <v>6919</v>
      </c>
      <c r="E271" s="33">
        <v>7004.5</v>
      </c>
      <c r="F271" s="66">
        <f t="shared" si="19"/>
        <v>101.23572770631594</v>
      </c>
    </row>
    <row r="272" spans="1:6" ht="90" customHeight="1">
      <c r="A272" s="5" t="s">
        <v>265</v>
      </c>
      <c r="B272" s="2">
        <v>182</v>
      </c>
      <c r="C272" s="3" t="s">
        <v>266</v>
      </c>
      <c r="D272" s="27">
        <v>5407</v>
      </c>
      <c r="E272" s="33">
        <v>3247.6</v>
      </c>
      <c r="F272" s="66">
        <f t="shared" si="19"/>
        <v>60.06288144997226</v>
      </c>
    </row>
    <row r="273" spans="1:6" ht="60" customHeight="1">
      <c r="A273" s="38" t="s">
        <v>162</v>
      </c>
      <c r="B273" s="2">
        <v>182</v>
      </c>
      <c r="C273" s="39" t="s">
        <v>163</v>
      </c>
      <c r="D273" s="40"/>
      <c r="E273" s="33">
        <v>0.1</v>
      </c>
      <c r="F273" s="66"/>
    </row>
    <row r="274" spans="1:6" ht="15" customHeight="1">
      <c r="A274" s="10" t="s">
        <v>279</v>
      </c>
      <c r="B274" s="92">
        <v>182</v>
      </c>
      <c r="C274" s="8" t="s">
        <v>280</v>
      </c>
      <c r="D274" s="26">
        <f>D283+D275+D288+D286</f>
        <v>152794</v>
      </c>
      <c r="E274" s="32">
        <f>E283+E275+E288+E286</f>
        <v>157606.49999999997</v>
      </c>
      <c r="F274" s="68">
        <f>E274/D274*100</f>
        <v>103.14966556278387</v>
      </c>
    </row>
    <row r="275" spans="1:6" ht="30" customHeight="1">
      <c r="A275" s="11" t="s">
        <v>281</v>
      </c>
      <c r="B275" s="2">
        <v>182</v>
      </c>
      <c r="C275" s="12" t="s">
        <v>282</v>
      </c>
      <c r="D275" s="27">
        <f>115467+6200</f>
        <v>121667</v>
      </c>
      <c r="E275" s="33">
        <f>E276+E279+E282</f>
        <v>124791.59999999999</v>
      </c>
      <c r="F275" s="66">
        <f>E275/D275*100</f>
        <v>102.5681573475141</v>
      </c>
    </row>
    <row r="276" spans="1:6" ht="30" customHeight="1">
      <c r="A276" s="43" t="s">
        <v>171</v>
      </c>
      <c r="B276" s="2">
        <v>182</v>
      </c>
      <c r="C276" s="44" t="s">
        <v>172</v>
      </c>
      <c r="D276" s="27">
        <v>92800</v>
      </c>
      <c r="E276" s="33">
        <f>E277+E278</f>
        <v>94404.4</v>
      </c>
      <c r="F276" s="66">
        <f>E276/D276*100</f>
        <v>101.72887931034482</v>
      </c>
    </row>
    <row r="277" spans="1:6" ht="41.25" customHeight="1">
      <c r="A277" s="43" t="s">
        <v>171</v>
      </c>
      <c r="B277" s="2">
        <v>182</v>
      </c>
      <c r="C277" s="44" t="s">
        <v>173</v>
      </c>
      <c r="D277" s="27">
        <v>92800</v>
      </c>
      <c r="E277" s="33">
        <v>94403.4</v>
      </c>
      <c r="F277" s="66">
        <f>E277/D277*100</f>
        <v>101.72780172413793</v>
      </c>
    </row>
    <row r="278" spans="1:6" ht="93" customHeight="1">
      <c r="A278" s="43" t="s">
        <v>174</v>
      </c>
      <c r="B278" s="2">
        <v>182</v>
      </c>
      <c r="C278" s="44" t="s">
        <v>175</v>
      </c>
      <c r="D278" s="33">
        <v>0</v>
      </c>
      <c r="E278" s="33">
        <v>1</v>
      </c>
      <c r="F278" s="66"/>
    </row>
    <row r="279" spans="1:6" ht="49.5" customHeight="1">
      <c r="A279" s="43" t="s">
        <v>176</v>
      </c>
      <c r="B279" s="2">
        <v>182</v>
      </c>
      <c r="C279" s="44" t="s">
        <v>177</v>
      </c>
      <c r="D279" s="33">
        <v>28867</v>
      </c>
      <c r="E279" s="48">
        <f>E280+E281</f>
        <v>30457.9</v>
      </c>
      <c r="F279" s="66">
        <f>E279/D279*100</f>
        <v>105.51113728478887</v>
      </c>
    </row>
    <row r="280" spans="1:6" ht="92.25" customHeight="1">
      <c r="A280" s="43" t="s">
        <v>178</v>
      </c>
      <c r="B280" s="2">
        <v>182</v>
      </c>
      <c r="C280" s="44" t="s">
        <v>179</v>
      </c>
      <c r="D280" s="33">
        <v>28867</v>
      </c>
      <c r="E280" s="48">
        <v>30457.5</v>
      </c>
      <c r="F280" s="66">
        <f>E280/D280*100</f>
        <v>105.50975161949631</v>
      </c>
    </row>
    <row r="281" spans="1:6" ht="69" customHeight="1">
      <c r="A281" s="43" t="s">
        <v>180</v>
      </c>
      <c r="B281" s="2">
        <v>182</v>
      </c>
      <c r="C281" s="44" t="s">
        <v>181</v>
      </c>
      <c r="D281" s="33"/>
      <c r="E281" s="33">
        <v>0.4</v>
      </c>
      <c r="F281" s="66"/>
    </row>
    <row r="282" spans="1:6" ht="66.75" customHeight="1">
      <c r="A282" s="43" t="s">
        <v>182</v>
      </c>
      <c r="B282" s="2">
        <v>182</v>
      </c>
      <c r="C282" s="44" t="s">
        <v>183</v>
      </c>
      <c r="D282" s="33">
        <v>0</v>
      </c>
      <c r="E282" s="33">
        <v>-70.7</v>
      </c>
      <c r="F282" s="66"/>
    </row>
    <row r="283" spans="1:6" ht="30" customHeight="1">
      <c r="A283" s="45" t="s">
        <v>283</v>
      </c>
      <c r="B283" s="2">
        <v>182</v>
      </c>
      <c r="C283" s="46" t="s">
        <v>284</v>
      </c>
      <c r="D283" s="47">
        <f>D284</f>
        <v>23571</v>
      </c>
      <c r="E283" s="48">
        <f>E284+E285</f>
        <v>24186.5</v>
      </c>
      <c r="F283" s="66">
        <f>E283/D283*100</f>
        <v>102.61125959865937</v>
      </c>
    </row>
    <row r="284" spans="1:6" ht="30" customHeight="1">
      <c r="A284" s="11" t="s">
        <v>283</v>
      </c>
      <c r="B284" s="2">
        <v>182</v>
      </c>
      <c r="C284" s="3" t="s">
        <v>285</v>
      </c>
      <c r="D284" s="27">
        <f>19371+4200</f>
        <v>23571</v>
      </c>
      <c r="E284" s="33">
        <v>24183.1</v>
      </c>
      <c r="F284" s="66">
        <f>E284/D284*100</f>
        <v>102.59683509397139</v>
      </c>
    </row>
    <row r="285" spans="1:6" ht="62.25" customHeight="1">
      <c r="A285" s="43" t="s">
        <v>184</v>
      </c>
      <c r="B285" s="2">
        <v>182</v>
      </c>
      <c r="C285" s="39" t="s">
        <v>185</v>
      </c>
      <c r="D285" s="33">
        <v>0</v>
      </c>
      <c r="E285" s="33">
        <v>3.4</v>
      </c>
      <c r="F285" s="66"/>
    </row>
    <row r="286" spans="1:6" ht="15" customHeight="1">
      <c r="A286" s="45" t="s">
        <v>286</v>
      </c>
      <c r="B286" s="2">
        <v>182</v>
      </c>
      <c r="C286" s="53" t="s">
        <v>287</v>
      </c>
      <c r="D286" s="47">
        <f>D287</f>
        <v>8</v>
      </c>
      <c r="E286" s="33">
        <f>E287</f>
        <v>8</v>
      </c>
      <c r="F286" s="66">
        <f aca="true" t="shared" si="20" ref="F286:F300">E286/D286*100</f>
        <v>100</v>
      </c>
    </row>
    <row r="287" spans="1:6" ht="15" customHeight="1">
      <c r="A287" s="11" t="s">
        <v>286</v>
      </c>
      <c r="B287" s="2">
        <v>182</v>
      </c>
      <c r="C287" s="3" t="s">
        <v>288</v>
      </c>
      <c r="D287" s="27">
        <v>8</v>
      </c>
      <c r="E287" s="33">
        <v>8</v>
      </c>
      <c r="F287" s="66">
        <f t="shared" si="20"/>
        <v>100</v>
      </c>
    </row>
    <row r="288" spans="1:6" ht="51" customHeight="1">
      <c r="A288" s="11" t="s">
        <v>289</v>
      </c>
      <c r="B288" s="2">
        <v>182</v>
      </c>
      <c r="C288" s="3" t="s">
        <v>290</v>
      </c>
      <c r="D288" s="27">
        <f>D289</f>
        <v>7548</v>
      </c>
      <c r="E288" s="33">
        <f>E289</f>
        <v>8620.4</v>
      </c>
      <c r="F288" s="66">
        <f t="shared" si="20"/>
        <v>114.20773714891361</v>
      </c>
    </row>
    <row r="289" spans="1:6" ht="69" customHeight="1">
      <c r="A289" s="11" t="s">
        <v>291</v>
      </c>
      <c r="B289" s="2">
        <v>182</v>
      </c>
      <c r="C289" s="3" t="s">
        <v>292</v>
      </c>
      <c r="D289" s="27">
        <f>11848-4300</f>
        <v>7548</v>
      </c>
      <c r="E289" s="33">
        <v>8620.4</v>
      </c>
      <c r="F289" s="66">
        <f t="shared" si="20"/>
        <v>114.20773714891361</v>
      </c>
    </row>
    <row r="290" spans="1:6" ht="15" customHeight="1">
      <c r="A290" s="10" t="s">
        <v>293</v>
      </c>
      <c r="B290" s="2">
        <v>182</v>
      </c>
      <c r="C290" s="8" t="s">
        <v>294</v>
      </c>
      <c r="D290" s="26">
        <f>D291+D293</f>
        <v>144725</v>
      </c>
      <c r="E290" s="32">
        <f>E291+E293</f>
        <v>141950.1</v>
      </c>
      <c r="F290" s="68">
        <f t="shared" si="20"/>
        <v>98.08263948868544</v>
      </c>
    </row>
    <row r="291" spans="1:6" ht="15" customHeight="1">
      <c r="A291" s="11" t="s">
        <v>295</v>
      </c>
      <c r="B291" s="2">
        <v>182</v>
      </c>
      <c r="C291" s="12" t="s">
        <v>296</v>
      </c>
      <c r="D291" s="29">
        <f>D292</f>
        <v>30958</v>
      </c>
      <c r="E291" s="35">
        <f>E292</f>
        <v>29709.8</v>
      </c>
      <c r="F291" s="66">
        <f t="shared" si="20"/>
        <v>95.96808579365592</v>
      </c>
    </row>
    <row r="292" spans="1:6" ht="68.25" customHeight="1">
      <c r="A292" s="11" t="s">
        <v>297</v>
      </c>
      <c r="B292" s="2">
        <v>182</v>
      </c>
      <c r="C292" s="12" t="s">
        <v>298</v>
      </c>
      <c r="D292" s="27">
        <v>30958</v>
      </c>
      <c r="E292" s="33">
        <v>29709.8</v>
      </c>
      <c r="F292" s="66">
        <f t="shared" si="20"/>
        <v>95.96808579365592</v>
      </c>
    </row>
    <row r="293" spans="1:6" ht="15" customHeight="1">
      <c r="A293" s="5" t="s">
        <v>299</v>
      </c>
      <c r="B293" s="2">
        <v>182</v>
      </c>
      <c r="C293" s="3" t="s">
        <v>300</v>
      </c>
      <c r="D293" s="27">
        <f>D294+D296</f>
        <v>113767</v>
      </c>
      <c r="E293" s="33">
        <f>E294+E296</f>
        <v>112240.3</v>
      </c>
      <c r="F293" s="66">
        <f t="shared" si="20"/>
        <v>98.65804670950276</v>
      </c>
    </row>
    <row r="294" spans="1:6" ht="15" customHeight="1">
      <c r="A294" s="5" t="s">
        <v>301</v>
      </c>
      <c r="B294" s="2">
        <v>182</v>
      </c>
      <c r="C294" s="3" t="s">
        <v>302</v>
      </c>
      <c r="D294" s="27">
        <f>D295</f>
        <v>99512</v>
      </c>
      <c r="E294" s="33">
        <f>E295</f>
        <v>99073.8</v>
      </c>
      <c r="F294" s="66">
        <f t="shared" si="20"/>
        <v>99.5596510973551</v>
      </c>
    </row>
    <row r="295" spans="1:6" ht="30" customHeight="1">
      <c r="A295" s="5" t="s">
        <v>303</v>
      </c>
      <c r="B295" s="2">
        <v>182</v>
      </c>
      <c r="C295" s="3" t="s">
        <v>304</v>
      </c>
      <c r="D295" s="27">
        <v>99512</v>
      </c>
      <c r="E295" s="33">
        <v>99073.8</v>
      </c>
      <c r="F295" s="66">
        <f t="shared" si="20"/>
        <v>99.5596510973551</v>
      </c>
    </row>
    <row r="296" spans="1:6" ht="15" customHeight="1">
      <c r="A296" s="5" t="s">
        <v>305</v>
      </c>
      <c r="B296" s="2">
        <v>182</v>
      </c>
      <c r="C296" s="3" t="s">
        <v>306</v>
      </c>
      <c r="D296" s="27">
        <f>D297</f>
        <v>14255</v>
      </c>
      <c r="E296" s="33">
        <f>E297</f>
        <v>13166.5</v>
      </c>
      <c r="F296" s="66">
        <f t="shared" si="20"/>
        <v>92.36408277797264</v>
      </c>
    </row>
    <row r="297" spans="1:6" ht="53.25" customHeight="1">
      <c r="A297" s="5" t="s">
        <v>307</v>
      </c>
      <c r="B297" s="2">
        <v>182</v>
      </c>
      <c r="C297" s="3" t="s">
        <v>308</v>
      </c>
      <c r="D297" s="27">
        <v>14255</v>
      </c>
      <c r="E297" s="33">
        <v>13166.5</v>
      </c>
      <c r="F297" s="66">
        <f t="shared" si="20"/>
        <v>92.36408277797264</v>
      </c>
    </row>
    <row r="298" spans="1:6" ht="18.75" customHeight="1">
      <c r="A298" s="10" t="s">
        <v>309</v>
      </c>
      <c r="B298" s="76">
        <v>182</v>
      </c>
      <c r="C298" s="8" t="s">
        <v>310</v>
      </c>
      <c r="D298" s="26">
        <f>D299</f>
        <v>4659</v>
      </c>
      <c r="E298" s="32">
        <f>E299</f>
        <v>5101.4</v>
      </c>
      <c r="F298" s="68">
        <f t="shared" si="20"/>
        <v>109.49559991414466</v>
      </c>
    </row>
    <row r="299" spans="1:6" ht="30" customHeight="1">
      <c r="A299" s="1" t="s">
        <v>311</v>
      </c>
      <c r="B299" s="2">
        <v>182</v>
      </c>
      <c r="C299" s="3" t="s">
        <v>312</v>
      </c>
      <c r="D299" s="29">
        <f>D300</f>
        <v>4659</v>
      </c>
      <c r="E299" s="35">
        <f>E300</f>
        <v>5101.4</v>
      </c>
      <c r="F299" s="66">
        <f t="shared" si="20"/>
        <v>109.49559991414466</v>
      </c>
    </row>
    <row r="300" spans="1:6" ht="45" customHeight="1">
      <c r="A300" s="1" t="s">
        <v>313</v>
      </c>
      <c r="B300" s="2">
        <v>182</v>
      </c>
      <c r="C300" s="3" t="s">
        <v>314</v>
      </c>
      <c r="D300" s="27">
        <f>2169+500+700+1290</f>
        <v>4659</v>
      </c>
      <c r="E300" s="33">
        <v>5101.4</v>
      </c>
      <c r="F300" s="66">
        <f t="shared" si="20"/>
        <v>109.49559991414466</v>
      </c>
    </row>
    <row r="301" spans="1:6" ht="38.25" customHeight="1">
      <c r="A301" s="54" t="s">
        <v>186</v>
      </c>
      <c r="B301" s="76">
        <v>182</v>
      </c>
      <c r="C301" s="55" t="s">
        <v>187</v>
      </c>
      <c r="D301" s="56">
        <v>0</v>
      </c>
      <c r="E301" s="57">
        <f>E302</f>
        <v>0.1</v>
      </c>
      <c r="F301" s="66"/>
    </row>
    <row r="302" spans="1:6" ht="30" customHeight="1">
      <c r="A302" s="1" t="s">
        <v>188</v>
      </c>
      <c r="B302" s="2">
        <v>182</v>
      </c>
      <c r="C302" s="3" t="s">
        <v>189</v>
      </c>
      <c r="D302" s="27">
        <v>0</v>
      </c>
      <c r="E302" s="33">
        <f>E303</f>
        <v>0.1</v>
      </c>
      <c r="F302" s="66"/>
    </row>
    <row r="303" spans="1:6" ht="30" customHeight="1">
      <c r="A303" s="1" t="s">
        <v>191</v>
      </c>
      <c r="B303" s="2">
        <v>182</v>
      </c>
      <c r="C303" s="3" t="s">
        <v>190</v>
      </c>
      <c r="D303" s="27">
        <v>0</v>
      </c>
      <c r="E303" s="33">
        <f>E304</f>
        <v>0.1</v>
      </c>
      <c r="F303" s="66"/>
    </row>
    <row r="304" spans="1:6" ht="30" customHeight="1">
      <c r="A304" s="1" t="s">
        <v>192</v>
      </c>
      <c r="B304" s="2">
        <v>182</v>
      </c>
      <c r="C304" s="3" t="s">
        <v>193</v>
      </c>
      <c r="D304" s="27">
        <v>0</v>
      </c>
      <c r="E304" s="33">
        <v>0.1</v>
      </c>
      <c r="F304" s="66"/>
    </row>
    <row r="305" spans="1:6" ht="30" customHeight="1">
      <c r="A305" s="10" t="s">
        <v>395</v>
      </c>
      <c r="B305" s="75">
        <v>182</v>
      </c>
      <c r="C305" s="8" t="s">
        <v>396</v>
      </c>
      <c r="D305" s="91">
        <f>D306</f>
        <v>268</v>
      </c>
      <c r="E305" s="57">
        <f>E306+E310</f>
        <v>217.89999999999998</v>
      </c>
      <c r="F305" s="86">
        <f>E305/D305*100</f>
        <v>81.30597014925372</v>
      </c>
    </row>
    <row r="306" spans="1:6" ht="36" customHeight="1">
      <c r="A306" s="11" t="s">
        <v>397</v>
      </c>
      <c r="B306" s="70">
        <v>182</v>
      </c>
      <c r="C306" s="12" t="s">
        <v>398</v>
      </c>
      <c r="D306" s="27">
        <f>D307</f>
        <v>268</v>
      </c>
      <c r="E306" s="33">
        <f>E307+E308+E309</f>
        <v>118.89999999999999</v>
      </c>
      <c r="F306" s="82">
        <f>E306/D306*100</f>
        <v>44.365671641791046</v>
      </c>
    </row>
    <row r="307" spans="1:6" ht="92.25" customHeight="1">
      <c r="A307" s="11" t="s">
        <v>399</v>
      </c>
      <c r="B307" s="70">
        <v>182</v>
      </c>
      <c r="C307" s="12" t="s">
        <v>400</v>
      </c>
      <c r="D307" s="27">
        <v>268</v>
      </c>
      <c r="E307" s="33">
        <v>103.1</v>
      </c>
      <c r="F307" s="82">
        <f>E307/D307*100</f>
        <v>38.47014925373134</v>
      </c>
    </row>
    <row r="308" spans="1:6" ht="61.5" customHeight="1">
      <c r="A308" s="43" t="s">
        <v>210</v>
      </c>
      <c r="B308" s="80">
        <v>182</v>
      </c>
      <c r="C308" s="44" t="s">
        <v>211</v>
      </c>
      <c r="D308" s="33">
        <v>0</v>
      </c>
      <c r="E308" s="33">
        <v>3.3</v>
      </c>
      <c r="F308" s="82"/>
    </row>
    <row r="309" spans="1:6" ht="70.5" customHeight="1">
      <c r="A309" s="43" t="s">
        <v>212</v>
      </c>
      <c r="B309" s="80">
        <v>182</v>
      </c>
      <c r="C309" s="44" t="s">
        <v>213</v>
      </c>
      <c r="D309" s="33">
        <v>0</v>
      </c>
      <c r="E309" s="33">
        <v>12.5</v>
      </c>
      <c r="F309" s="82"/>
    </row>
    <row r="310" spans="1:6" ht="78" customHeight="1">
      <c r="A310" s="43" t="s">
        <v>214</v>
      </c>
      <c r="B310" s="80">
        <v>182</v>
      </c>
      <c r="C310" s="44" t="s">
        <v>215</v>
      </c>
      <c r="D310" s="33">
        <v>0</v>
      </c>
      <c r="E310" s="33">
        <v>99</v>
      </c>
      <c r="F310" s="82"/>
    </row>
    <row r="311" spans="1:6" ht="30" customHeight="1">
      <c r="A311" s="133" t="s">
        <v>45</v>
      </c>
      <c r="B311" s="101">
        <v>161</v>
      </c>
      <c r="C311" s="134"/>
      <c r="D311" s="135">
        <f>D312</f>
        <v>0</v>
      </c>
      <c r="E311" s="136">
        <f>E312</f>
        <v>25</v>
      </c>
      <c r="F311" s="137"/>
    </row>
    <row r="312" spans="1:6" ht="30" customHeight="1">
      <c r="A312" s="6" t="s">
        <v>253</v>
      </c>
      <c r="B312" s="92">
        <v>161</v>
      </c>
      <c r="C312" s="4" t="s">
        <v>254</v>
      </c>
      <c r="D312" s="91">
        <f>D314</f>
        <v>0</v>
      </c>
      <c r="E312" s="57">
        <f>E314</f>
        <v>25</v>
      </c>
      <c r="F312" s="66"/>
    </row>
    <row r="313" spans="1:6" ht="30" customHeight="1">
      <c r="A313" s="10" t="s">
        <v>395</v>
      </c>
      <c r="B313" s="75">
        <v>161</v>
      </c>
      <c r="C313" s="8" t="s">
        <v>396</v>
      </c>
      <c r="D313" s="91">
        <f>D314</f>
        <v>0</v>
      </c>
      <c r="E313" s="102">
        <f>E314</f>
        <v>25</v>
      </c>
      <c r="F313" s="66"/>
    </row>
    <row r="314" spans="1:6" ht="30" customHeight="1">
      <c r="A314" s="60" t="s">
        <v>407</v>
      </c>
      <c r="B314" s="90">
        <v>161</v>
      </c>
      <c r="C314" s="53" t="s">
        <v>408</v>
      </c>
      <c r="D314" s="47">
        <v>0</v>
      </c>
      <c r="E314" s="48">
        <f>E315</f>
        <v>25</v>
      </c>
      <c r="F314" s="82"/>
    </row>
    <row r="315" spans="1:6" ht="30" customHeight="1">
      <c r="A315" s="5" t="s">
        <v>409</v>
      </c>
      <c r="B315" s="2">
        <v>161</v>
      </c>
      <c r="C315" s="3" t="s">
        <v>410</v>
      </c>
      <c r="D315" s="27">
        <v>0</v>
      </c>
      <c r="E315" s="33">
        <v>25</v>
      </c>
      <c r="F315" s="82"/>
    </row>
    <row r="316" spans="1:6" ht="39.75" customHeight="1">
      <c r="A316" s="140" t="s">
        <v>119</v>
      </c>
      <c r="B316" s="101">
        <v>321</v>
      </c>
      <c r="C316" s="134"/>
      <c r="D316" s="135">
        <f aca="true" t="shared" si="21" ref="D316:E319">D317</f>
        <v>0</v>
      </c>
      <c r="E316" s="136">
        <f t="shared" si="21"/>
        <v>92.6</v>
      </c>
      <c r="F316" s="137"/>
    </row>
    <row r="317" spans="1:6" ht="30" customHeight="1">
      <c r="A317" s="6" t="s">
        <v>253</v>
      </c>
      <c r="B317" s="92">
        <v>321</v>
      </c>
      <c r="C317" s="4" t="s">
        <v>254</v>
      </c>
      <c r="D317" s="91">
        <f t="shared" si="21"/>
        <v>0</v>
      </c>
      <c r="E317" s="57">
        <f t="shared" si="21"/>
        <v>92.6</v>
      </c>
      <c r="F317" s="66"/>
    </row>
    <row r="318" spans="1:6" ht="30" customHeight="1">
      <c r="A318" s="10" t="s">
        <v>395</v>
      </c>
      <c r="B318" s="75">
        <v>321</v>
      </c>
      <c r="C318" s="8" t="s">
        <v>396</v>
      </c>
      <c r="D318" s="91">
        <f t="shared" si="21"/>
        <v>0</v>
      </c>
      <c r="E318" s="57">
        <f t="shared" si="21"/>
        <v>92.6</v>
      </c>
      <c r="F318" s="66"/>
    </row>
    <row r="319" spans="1:6" ht="148.5" customHeight="1">
      <c r="A319" s="5" t="s">
        <v>405</v>
      </c>
      <c r="B319" s="2">
        <v>321</v>
      </c>
      <c r="C319" s="3" t="s">
        <v>406</v>
      </c>
      <c r="D319" s="27">
        <f t="shared" si="21"/>
        <v>0</v>
      </c>
      <c r="E319" s="33">
        <f t="shared" si="21"/>
        <v>92.6</v>
      </c>
      <c r="F319" s="66"/>
    </row>
    <row r="320" spans="1:6" ht="59.25" customHeight="1">
      <c r="A320" s="38" t="s">
        <v>216</v>
      </c>
      <c r="B320" s="128" t="s">
        <v>120</v>
      </c>
      <c r="C320" s="39" t="s">
        <v>218</v>
      </c>
      <c r="D320" s="27">
        <v>0</v>
      </c>
      <c r="E320" s="33">
        <v>92.6</v>
      </c>
      <c r="F320" s="82"/>
    </row>
    <row r="321" spans="1:6" ht="30" customHeight="1">
      <c r="A321" s="138" t="s">
        <v>250</v>
      </c>
      <c r="B321" s="101">
        <v>810</v>
      </c>
      <c r="C321" s="134"/>
      <c r="D321" s="135">
        <f aca="true" t="shared" si="22" ref="D321:E323">D322</f>
        <v>0</v>
      </c>
      <c r="E321" s="136">
        <f t="shared" si="22"/>
        <v>40</v>
      </c>
      <c r="F321" s="137"/>
    </row>
    <row r="322" spans="1:6" ht="30" customHeight="1">
      <c r="A322" s="6" t="s">
        <v>253</v>
      </c>
      <c r="B322" s="92">
        <v>810</v>
      </c>
      <c r="C322" s="4" t="s">
        <v>254</v>
      </c>
      <c r="D322" s="91">
        <f t="shared" si="22"/>
        <v>0</v>
      </c>
      <c r="E322" s="57">
        <f t="shared" si="22"/>
        <v>40</v>
      </c>
      <c r="F322" s="66"/>
    </row>
    <row r="323" spans="1:6" ht="30" customHeight="1">
      <c r="A323" s="10" t="s">
        <v>395</v>
      </c>
      <c r="B323" s="75">
        <v>810</v>
      </c>
      <c r="C323" s="8" t="s">
        <v>396</v>
      </c>
      <c r="D323" s="91">
        <f t="shared" si="22"/>
        <v>0</v>
      </c>
      <c r="E323" s="102">
        <f t="shared" si="22"/>
        <v>40</v>
      </c>
      <c r="F323" s="66"/>
    </row>
    <row r="324" spans="1:6" ht="85.5" customHeight="1">
      <c r="A324" s="60" t="s">
        <v>407</v>
      </c>
      <c r="B324" s="90">
        <v>810</v>
      </c>
      <c r="C324" s="53" t="s">
        <v>408</v>
      </c>
      <c r="D324" s="47">
        <v>0</v>
      </c>
      <c r="E324" s="48">
        <f>E325</f>
        <v>40</v>
      </c>
      <c r="F324" s="82"/>
    </row>
    <row r="325" spans="1:6" ht="87.75" customHeight="1">
      <c r="A325" s="5" t="s">
        <v>409</v>
      </c>
      <c r="B325" s="2">
        <v>810</v>
      </c>
      <c r="C325" s="3" t="s">
        <v>410</v>
      </c>
      <c r="D325" s="27">
        <v>0</v>
      </c>
      <c r="E325" s="33">
        <v>40</v>
      </c>
      <c r="F325" s="82"/>
    </row>
    <row r="326" spans="1:6" ht="30" customHeight="1">
      <c r="A326" s="138" t="s">
        <v>251</v>
      </c>
      <c r="B326" s="101">
        <v>817</v>
      </c>
      <c r="C326" s="139"/>
      <c r="D326" s="135">
        <f aca="true" t="shared" si="23" ref="D326:E329">D327</f>
        <v>0</v>
      </c>
      <c r="E326" s="136">
        <f t="shared" si="23"/>
        <v>425</v>
      </c>
      <c r="F326" s="137"/>
    </row>
    <row r="327" spans="1:6" ht="30" customHeight="1">
      <c r="A327" s="6" t="s">
        <v>253</v>
      </c>
      <c r="B327" s="92">
        <v>817</v>
      </c>
      <c r="C327" s="4" t="s">
        <v>254</v>
      </c>
      <c r="D327" s="91">
        <f t="shared" si="23"/>
        <v>0</v>
      </c>
      <c r="E327" s="57">
        <f t="shared" si="23"/>
        <v>425</v>
      </c>
      <c r="F327" s="66"/>
    </row>
    <row r="328" spans="1:6" ht="30" customHeight="1">
      <c r="A328" s="10" t="s">
        <v>395</v>
      </c>
      <c r="B328" s="75">
        <v>817</v>
      </c>
      <c r="C328" s="8" t="s">
        <v>396</v>
      </c>
      <c r="D328" s="91">
        <f t="shared" si="23"/>
        <v>0</v>
      </c>
      <c r="E328" s="57">
        <f t="shared" si="23"/>
        <v>425</v>
      </c>
      <c r="F328" s="66"/>
    </row>
    <row r="329" spans="1:6" ht="44.25" customHeight="1">
      <c r="A329" s="1" t="s">
        <v>411</v>
      </c>
      <c r="B329" s="2">
        <v>817</v>
      </c>
      <c r="C329" s="12" t="s">
        <v>412</v>
      </c>
      <c r="D329" s="47">
        <f t="shared" si="23"/>
        <v>0</v>
      </c>
      <c r="E329" s="33">
        <f t="shared" si="23"/>
        <v>425</v>
      </c>
      <c r="F329" s="66"/>
    </row>
    <row r="330" spans="1:6" ht="48" customHeight="1">
      <c r="A330" s="1" t="s">
        <v>413</v>
      </c>
      <c r="B330" s="2">
        <v>817</v>
      </c>
      <c r="C330" s="2" t="s">
        <v>414</v>
      </c>
      <c r="D330" s="47">
        <v>0</v>
      </c>
      <c r="E330" s="33">
        <v>425</v>
      </c>
      <c r="F330" s="66"/>
    </row>
    <row r="331" spans="1:6" ht="30" customHeight="1">
      <c r="A331" s="133" t="s">
        <v>44</v>
      </c>
      <c r="B331" s="101">
        <v>834</v>
      </c>
      <c r="C331" s="134"/>
      <c r="D331" s="135">
        <f aca="true" t="shared" si="24" ref="D331:E333">D332</f>
        <v>0</v>
      </c>
      <c r="E331" s="136">
        <f t="shared" si="24"/>
        <v>0.1</v>
      </c>
      <c r="F331" s="137"/>
    </row>
    <row r="332" spans="1:6" ht="30" customHeight="1">
      <c r="A332" s="6" t="s">
        <v>253</v>
      </c>
      <c r="B332" s="92">
        <v>834</v>
      </c>
      <c r="C332" s="4" t="s">
        <v>254</v>
      </c>
      <c r="D332" s="91">
        <f t="shared" si="24"/>
        <v>0</v>
      </c>
      <c r="E332" s="57">
        <f t="shared" si="24"/>
        <v>0.1</v>
      </c>
      <c r="F332" s="66"/>
    </row>
    <row r="333" spans="1:6" ht="30.75" customHeight="1">
      <c r="A333" s="41" t="s">
        <v>370</v>
      </c>
      <c r="B333" s="73">
        <v>834</v>
      </c>
      <c r="C333" s="42" t="s">
        <v>371</v>
      </c>
      <c r="D333" s="74">
        <f t="shared" si="24"/>
        <v>0</v>
      </c>
      <c r="E333" s="32">
        <f t="shared" si="24"/>
        <v>0.1</v>
      </c>
      <c r="F333" s="86"/>
    </row>
    <row r="334" spans="1:6" ht="23.25" customHeight="1">
      <c r="A334" s="107" t="s">
        <v>204</v>
      </c>
      <c r="B334" s="108">
        <v>834</v>
      </c>
      <c r="C334" s="109" t="s">
        <v>206</v>
      </c>
      <c r="D334" s="110">
        <v>0</v>
      </c>
      <c r="E334" s="111">
        <f>E335</f>
        <v>0.1</v>
      </c>
      <c r="F334" s="82"/>
    </row>
    <row r="335" spans="1:6" ht="23.25" customHeight="1">
      <c r="A335" s="107" t="s">
        <v>205</v>
      </c>
      <c r="B335" s="108">
        <v>834</v>
      </c>
      <c r="C335" s="109" t="s">
        <v>207</v>
      </c>
      <c r="D335" s="110">
        <v>0</v>
      </c>
      <c r="E335" s="111">
        <f>E336</f>
        <v>0.1</v>
      </c>
      <c r="F335" s="82"/>
    </row>
    <row r="336" spans="1:6" ht="30.75" customHeight="1">
      <c r="A336" s="107" t="s">
        <v>209</v>
      </c>
      <c r="B336" s="108">
        <v>834</v>
      </c>
      <c r="C336" s="109" t="s">
        <v>208</v>
      </c>
      <c r="D336" s="110">
        <v>0</v>
      </c>
      <c r="E336" s="111">
        <v>0.1</v>
      </c>
      <c r="F336" s="82"/>
    </row>
    <row r="337" spans="1:6" ht="30.75" customHeight="1">
      <c r="A337" s="10" t="s">
        <v>158</v>
      </c>
      <c r="B337" s="10"/>
      <c r="C337" s="2"/>
      <c r="D337" s="28">
        <f>D331+D326+D321+D316+D311+D265+D261+D248+D234+D211+D160+D42+D30+D18+D13</f>
        <v>2213845.7</v>
      </c>
      <c r="E337" s="28">
        <f>E331+E326+E321+E316+E311+E265+E261+E248+E234+E211+E160+E42+E30+E18+E13</f>
        <v>2010852.5999999999</v>
      </c>
      <c r="F337" s="68">
        <f>E337/D337*100</f>
        <v>90.8307475990761</v>
      </c>
    </row>
  </sheetData>
  <sheetProtection/>
  <mergeCells count="13">
    <mergeCell ref="G11:G12"/>
    <mergeCell ref="B11:C11"/>
    <mergeCell ref="C6:D6"/>
    <mergeCell ref="D5:F5"/>
    <mergeCell ref="D2:F2"/>
    <mergeCell ref="D3:F3"/>
    <mergeCell ref="D4:F4"/>
    <mergeCell ref="A11:A12"/>
    <mergeCell ref="A7:F7"/>
    <mergeCell ref="A8:F8"/>
    <mergeCell ref="D11:D12"/>
    <mergeCell ref="E11:E12"/>
    <mergeCell ref="F11:F12"/>
  </mergeCells>
  <printOptions/>
  <pageMargins left="0.6692913385826772" right="0.1968503937007874" top="0.31496062992125984" bottom="0.2362204724409449" header="0.15748031496062992" footer="0.15748031496062992"/>
  <pageSetup horizontalDpi="600" verticalDpi="600" orientation="portrait" paperSize="9" scale="6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exif_MSED_22c492ee4a2fef9aa0705b89b676fa16e4aaee513c938ebfce996e9716928eb7</dc:description>
  <cp:lastModifiedBy>Zaharova OI</cp:lastModifiedBy>
  <dcterms:created xsi:type="dcterms:W3CDTF">2009-10-07T10:28:13Z</dcterms:created>
  <dcterms:modified xsi:type="dcterms:W3CDTF">2020-04-08T13:48:37Z</dcterms:modified>
  <cp:category/>
  <cp:version/>
  <cp:contentType/>
  <cp:contentStatus/>
</cp:coreProperties>
</file>