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6" activeTab="0"/>
  </bookViews>
  <sheets>
    <sheet name="доходы 2019" sheetId="1" r:id="rId1"/>
  </sheets>
  <definedNames>
    <definedName name="_xlnm.Print_Area" localSheetId="0">'доходы 2019'!$A$1:$E$304</definedName>
  </definedNames>
  <calcPr fullCalcOnLoad="1"/>
</workbook>
</file>

<file path=xl/sharedStrings.xml><?xml version="1.0" encoding="utf-8"?>
<sst xmlns="http://schemas.openxmlformats.org/spreadsheetml/2006/main" count="581" uniqueCount="510">
  <si>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</si>
  <si>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</si>
  <si>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</si>
  <si>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000 1 08 03010 01 0000 110</t>
  </si>
  <si>
    <t>Государственная пошлина за 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</si>
  <si>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</si>
  <si>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</si>
  <si>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</si>
  <si>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</si>
  <si>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</si>
  <si>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</si>
  <si>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</si>
  <si>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</si>
  <si>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</si>
  <si>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</si>
  <si>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</si>
  <si>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и которые расположены  в границах городских округов, а также средства от продажи права на заключение договоров аренды указанных земельных участков </t>
  </si>
  <si>
    <t>000 1 11 05012 04 0000 120</t>
  </si>
  <si>
    <t>Доходы, получаемые в виде арендной платы за земли после разграничения государственной собственности на  землю, а также средства от продажи права на   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</si>
  <si>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</si>
  <si>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</si>
  <si>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</si>
  <si>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</si>
  <si>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</si>
  <si>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</si>
  <si>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</si>
  <si>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</si>
  <si>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</si>
  <si>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</si>
  <si>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000 1 11 05320 00 0000 120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</si>
  <si>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</si>
  <si>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000 1 11 05324 04 0000 120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</si>
  <si>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</si>
  <si>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</si>
  <si>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</si>
  <si>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</si>
  <si>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</si>
  <si>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000 1 1107014 04 0000 120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</si>
  <si>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</si>
  <si>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</si>
  <si>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</si>
  <si>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</si>
  <si>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</si>
  <si>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</si>
  <si>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в том числе: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</si>
  <si>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 (плата за наем) в муниципальном жилищном фонде)</t>
  </si>
  <si>
    <t>000 1 11 09044 04 0002 120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</si>
  <si>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рекламных конструкций на территории городского округа, в том числе поступления от продажи права за заключение договоров на установку и эксплуатацию рекламных конструкций)</t>
  </si>
  <si>
    <t>000 1 11 09044 04 0003 120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</si>
  <si>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</si>
  <si>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</si>
  <si>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</si>
  <si>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</si>
  <si>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</si>
  <si>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</si>
  <si>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</si>
  <si>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</si>
  <si>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</si>
  <si>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</si>
  <si>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</si>
  <si>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</si>
  <si>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</si>
  <si>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</si>
  <si>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</si>
  <si>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</si>
  <si>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</si>
  <si>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</si>
  <si>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</si>
  <si>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</si>
  <si>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</si>
  <si>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</si>
  <si>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</si>
  <si>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</si>
  <si>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r>
      <rPr>
        <sz val="10"/>
        <color indexed="8"/>
        <rFont val="Times New Roman Cyr"/>
        <family val="0"/>
      </rPr>
      <t>Доходы от реализации имущества, находящегося в государственной и муниципальной собственности</t>
    </r>
    <r>
      <rPr>
        <u val="single"/>
        <sz val="12"/>
        <color indexed="8"/>
        <rFont val="Arial"/>
        <family val="0"/>
      </rPr>
      <t xml:space="preserve"> </t>
    </r>
    <r>
      <rPr>
        <sz val="12"/>
        <color indexed="8"/>
        <rFont val="Arial"/>
        <family val="0"/>
      </rPr>
      <t>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</t>
    </r>
    <r>
      <rPr>
        <u val="single"/>
        <sz val="12"/>
        <color indexed="8"/>
        <rFont val="Arial"/>
        <family val="0"/>
      </rPr>
      <t>)</t>
    </r>
  </si>
  <si>
    <t>000 1 14 02000 00 0000 000</t>
  </si>
  <si>
    <t>Доходы от реализации имущества, находящегося в собственности городских округов (за исключением движимого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</si>
  <si>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</si>
  <si>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</si>
  <si>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</si>
  <si>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</si>
  <si>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</si>
  <si>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</si>
  <si>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</si>
  <si>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</si>
  <si>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</si>
  <si>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</si>
  <si>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</si>
  <si>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</si>
  <si>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</si>
  <si>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 (штрафы) за нарушение законодательства о налогах и сборах, предусмотренные статьями 116, 119.1, 119.2, пунктами 1 и 2 статьи 120, статьями 125, 126, 126.1, 128, 129, 129.1, 129.4, 132,133, 134, 135, 135.1, 135.2  Налогового кодекса Российской Федерации</t>
  </si>
  <si>
    <t>000 1 16 03010 01 0000 140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</si>
  <si>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</si>
  <si>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</si>
  <si>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городских округов</t>
  </si>
  <si>
    <t>000 1 16 18040 04 0000 140</t>
  </si>
  <si>
    <t>Денежные взыскания (штрафы) 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</si>
  <si>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</si>
  <si>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</si>
  <si>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</si>
  <si>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</si>
  <si>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</si>
  <si>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</si>
  <si>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</si>
  <si>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</si>
  <si>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</si>
  <si>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</si>
  <si>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</si>
  <si>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000 1 17 05000 00 0000 180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</si>
  <si>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</si>
  <si>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</si>
  <si>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городских округов (доходы от реализации инвестиционных контрактов на строительство объектов недвижимости)</t>
  </si>
  <si>
    <t>000 1 17 05040 04 0001 180</t>
  </si>
  <si>
    <t>Прочие неналоговые доходы бюджетов городских округов (прочие неналоговые доходы)</t>
  </si>
  <si>
    <t>000 1 17 05040 04 0005 180</t>
  </si>
  <si>
    <t>Прочие неналоговые доходы бюджетов городских округов (плата за размещение нестационарных торговых объектов)</t>
  </si>
  <si>
    <t>000 1 17 05040 04 0009 180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</si>
  <si>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</si>
  <si>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</si>
  <si>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</si>
  <si>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 xml:space="preserve">000 2 02 00000 00 0000 000 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</si>
  <si>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</si>
  <si>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</si>
  <si>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</si>
  <si>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</si>
  <si>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городских округов на выравнивание бюджетной обеспеченности</t>
  </si>
  <si>
    <t>000 2 02 15001 04 0000 150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</si>
  <si>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</si>
  <si>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</si>
  <si>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</si>
  <si>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</si>
  <si>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(капитальный ремонт и ремонт дорог общего пользования)</t>
  </si>
  <si>
    <t>000 2 02 20216 04 0000 151</t>
  </si>
  <si>
    <t>Субсидии бюджетам на реализацию мероприятий по обеспечению жильем молодых семей</t>
  </si>
  <si>
    <t>000 2 02 25497 00 0000 151</t>
  </si>
  <si>
    <t>Субсидии бюджетам городских округов на реализацию мероприятий по обеспечению жильем молодых семей</t>
  </si>
  <si>
    <t>000 2 02 25497 04 0000 151</t>
  </si>
  <si>
    <t>Субсидии бюджетам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</si>
  <si>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000 2 02 25525 00 0000 150</t>
  </si>
  <si>
    <t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</si>
  <si>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000 2 02 25525 04 0000 150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</si>
  <si>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</si>
  <si>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</si>
  <si>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</si>
  <si>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000 2 02 27112 04 0000 150</t>
  </si>
  <si>
    <t>Субсидии бюджетам городских округов на софинансирование капитальных вложений в объекты муниципальной собственности (субсидия на капитальные вложения в общеобразовательные организации в целях обеспечения односменного режима обучения)</t>
  </si>
  <si>
    <t>Субсидии бюджетам городских округов на софинансирование капитальных вложений в объекты муниципальной собственности (субсидия на строительство и реконструкцию объектов водоснабжения)</t>
  </si>
  <si>
    <t>Субсидии бюджетам городских округов на софинансирование капитальных вложений в объекты муниципальной собственности (субсидия на проектирование и строительство ФОКа (в том числе погашение кредиторской задолженности органов местного самоуправления муниципального образования за работы, выполненные в предшествующие годы))</t>
  </si>
  <si>
    <t>Прочие субсидии</t>
  </si>
  <si>
    <t>000 2 02 29999 00 0000 150</t>
  </si>
  <si>
    <t>Прочие субсидии бюджетам городских округов</t>
  </si>
  <si>
    <t>000 2 02 29999 04 0000 150</t>
  </si>
  <si>
    <t>Прочие субсидии бюджетам городских округов (субсидия на мероприятия по организации отдыха детей в каникулярное время)</t>
  </si>
  <si>
    <t>Прочие субсидии бюджетам городских округов (субсидия на ремонт подъездов в многоквартирных домах)</t>
  </si>
  <si>
    <t>Прочие субсидии бюджетам городских округов (субсидия на компенсация оплаты основного долга по ипотечному жилищному кредиту)</t>
  </si>
  <si>
    <t>Прочие субсидии бюджетам городских округов (субсидия на предоставление доступа к электронным сервисам цифровой инфраструктуры в сфере жилищно-коммунального хозяйства)</t>
  </si>
  <si>
    <t>Прочие субсидии бюджетам городских округов (субсидия на ремонт дворовых территорий)</t>
  </si>
  <si>
    <t>Прочие субсидии бюджетам городских округов (субсидия на обустройство и установку детских игровых площадок на территории муниципальных образований Московской области)</t>
  </si>
  <si>
    <t>Прочие субсидии бюджетам городских округов (субсидия на софинансирование расходов на организацию деятельности многофункциональных центров предоставления государственных и муниципальных услуг)</t>
  </si>
  <si>
    <t>Прочие субсидии бюджетам городских округов (субсидия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услуг)</t>
  </si>
  <si>
    <t>Субвенции бюджетам бюджетной системы Российской Федерации</t>
  </si>
  <si>
    <t>000 2 02 30000 00 0000 150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</si>
  <si>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</si>
  <si>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</si>
  <si>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</si>
  <si>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в том числе на :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</si>
  <si>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</si>
  <si>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</si>
  <si>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</si>
  <si>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</si>
  <si>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</si>
  <si>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</si>
  <si>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Федерации(субвенции бюджетам муниципальных образований Московской области на  частичную компенсацию стоимости питания отдельным категориям обучающихся в муниципальных общеобразовательных организациях в 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обучения)</t>
  </si>
  <si>
    <t>Субвенции бюджетам городских округов на выполнение передаваемых полномочий субъектов Российской Федерации (субвенции на обеспечение переданных муниципальным районам и городским округам  Московской области  государственных полномочий по временному  хранению, 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</si>
  <si>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городских округов на выполнение передаваемых полномочий субъектов Российской Федерации (субвенции на обеспечение переданных государственных полномочий в сфере образования и организации деятельности  комиссий по делам несовершеннолетних и защите их прав городов и районов)</t>
  </si>
  <si>
    <t>Субвенции бюджетам городских округов на выполнение передаваемых полномочий субъектов Российской Федерации (субвенции на оплату расходов, связанных с компенсацией проезда к месту учебы и обратно отдельным категориям обучающихся  по очной форме обучения в муниципальных общеобразовательных организациях Московской области)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</si>
  <si>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Московской области )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</si>
  <si>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образования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</si>
  <si>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в том числе на:</t>
  </si>
  <si>
    <t>оплату труда педагогических работников</t>
  </si>
  <si>
    <t>оплату труда учебно-вспомогательного персонала</t>
  </si>
  <si>
    <t>оплату труда прочего персонала</t>
  </si>
  <si>
    <t>приобретение учебников, учебных пособий, средств обучения, игр, игрушек</t>
  </si>
  <si>
    <t>Субвенции бюджетам городских округов на выполнение передаваемых полномочий субъектов Российской Федерации (субвенция на осуществление переданных полномочий Московской области по организации проведения мероприятий по отлову и содержанию безнадзорных животных)</t>
  </si>
  <si>
    <t>Субвенции бюджетам городских округов на выполнение передаваемых полномочий субъектов Российской Федерации (субвенция на создание административных комиссий, уполномоченных рассматривать дела об административных правонарушениях в сфере благоустройства)</t>
  </si>
  <si>
    <t>Субвенции бюджетам городских округов на выполнение передаваемых полномочий субъектов Российской Федерации (субвенция на осуществление государственных полномочий Московской области в области земельных отношений)</t>
  </si>
  <si>
    <t>Субвенции бюджетам городских округов на выполнение передаваемых полномочий субъектов Российской Федерации (субвенция на осуществление государственных полномочий в соответствии с Законом Московской области № 107//2014-ОЗ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области")</t>
  </si>
  <si>
    <t>Субвенции бюджетам городских округов на выполнение передаваемых полномочий субъектов Российской Федерации (субвенция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 садового дома установленным 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деятельности)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</si>
  <si>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</si>
  <si>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</si>
  <si>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 организации, реализующие образовательные программы дошкольного образования</t>
  </si>
  <si>
    <t>000 2 02 30029 04 0000 150</t>
  </si>
  <si>
    <t>выплату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</si>
  <si>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 xml:space="preserve"> на оплату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</si>
  <si>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на оплату банковских и почтовых услуг по перечислению 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</si>
  <si>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</si>
  <si>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</si>
  <si>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</si>
  <si>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</si>
  <si>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</si>
  <si>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</si>
  <si>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</si>
  <si>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000 2 02 35118 04 0000 150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</si>
  <si>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</si>
  <si>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</si>
  <si>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</si>
  <si>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</si>
  <si>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 инвалидов в Российской Федерации"</t>
  </si>
  <si>
    <t>000 2 02 35176 00 0000 150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</si>
  <si>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</si>
  <si>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000 2 02 35176 04 0000 150</t>
  </si>
  <si>
    <t>Прочие субвенции</t>
  </si>
  <si>
    <t>000 2 02 39999 00 0000 150</t>
  </si>
  <si>
    <t>Прочие субвенции бюджетам городских округов</t>
  </si>
  <si>
    <t>000 2 02 39999 04 0000 150</t>
  </si>
  <si>
    <t>Прочие субвенции бюджетам городских округов (субвенция на обеспечение государственных   гарантий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 обеспечение  дополнительного образования в муниципальных общеобразовательных организациях в Московской области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</si>
  <si>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 xml:space="preserve">на оплату труда педагогических работников </t>
  </si>
  <si>
    <t>на оплату труда административно-хозяйственных, учебно-вспомогательных и иных работников</t>
  </si>
  <si>
    <t>приобретение учебников и учебных пособий, средств обучения, игр, игрушек</t>
  </si>
  <si>
    <t>на оплату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 организаций в Московской области,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</si>
  <si>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>на оплату вознаграждения за выполнение функций классного руководителя</t>
  </si>
  <si>
    <t>расходы на выплату компенсаций работникам, привлекаемым к проведению государственной итоговой аттестации в пунктах проведения экзаменов</t>
  </si>
  <si>
    <t>Прочие субвенции бюджетам городских округов (субвенция на   обеспечение государственных гарантий реализации прав граждан на получение  общедоступного и бесплатного  дошкольного образования в муниципальных дошкольных образовательных организациях 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</si>
  <si>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на оплату труда учебно-вспомогательного персонала</t>
  </si>
  <si>
    <t>на оплату труда прочего персонала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</si>
  <si>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</si>
  <si>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</si>
  <si>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</si>
  <si>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</si>
  <si>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 бюджетам городских округов</t>
  </si>
  <si>
    <t>000 2 02 49999 04 0000 150</t>
  </si>
  <si>
    <t>Прочие межбюджетные трансферты, передаваемые  бюджетам городских округов (демонтаж старых конструкций, подготовка основания, приобретение и установка детской игровой площадки по адресу: г. Фрязино, проезд Павла Блинова, дома 6,8)</t>
  </si>
  <si>
    <t>Прочие межбюджетные трансферты, передаваемые  бюджетам городских округов (приобретение и установка спортивного оборудования и резинового покрытия для детской спортивной площадки на территории МДОУ № 10)</t>
  </si>
  <si>
    <t>Прочие межбюджетные трансферты, передаваемые  бюджетам городских округов (приобретение и установка пластиковых окон для МОУ СОШ № 5)</t>
  </si>
  <si>
    <t>Прочие межбюджетные трансферты, передаваемые  бюджетам городских округов выполнение работ по установке уличной баскетбольной площадки с бесшовным травмобезопасным покрытием на основе резиновой крошки, с баскетбольными фермами, щитами, кольцами, металлическим ограждением и нанесенной спортивной разметкой  для Муниципального учреждения дополнительного образования детско-юношеская спортивная школа города Фрязино Московской области)</t>
  </si>
  <si>
    <t>Прочие межбюджетные трансферты, передаваемые  бюджетам городских округов (приобретение оргтехники и оборудования для МУ "Центр культуры и досуга "Факел" г. Фрязино")</t>
  </si>
  <si>
    <t>Прочие межбюджетные трансферты, передаваемые  бюджетам городских округов (на предоставление субсидии Благотворительному фонду помощи детям "ДОВЕРЯЮ")</t>
  </si>
  <si>
    <t>Прочие межбюджетные трансферты, передаваемые  бюджетам городских округов (приобретение, доставка, установка (монтаж) мультимедийных проекторов, интерактивных досок, МФУ, ноутбуков, крепежного и сетевого соединительного оборудования для установки (монтажа) для МОУ СОШ № 3)</t>
  </si>
  <si>
    <t>Прочие межбюджетные трансферты, передаваемые  бюджетам городских округов (подготовка разрешительно документации (разработка нового проекта освоения лесов) парка городского округа Фрязино))</t>
  </si>
  <si>
    <t>Прочие межбюджетные трансферты, передаваемые  бюджетам городских округов (иные межбюджетные трансферты на реализацию отдельных мероприятий муниципальных программ)</t>
  </si>
  <si>
    <t>Прочие межбюджетные трансферты, передаваемые  бюджетам городских округов (иные межбюджетные трансферты в форме дотаций)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</si>
  <si>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 прошлых лет</t>
  </si>
  <si>
    <t>000 2 18 00 000 00 0000 000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</si>
  <si>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</si>
  <si>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000 2 18 00 000 00 0000 150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</si>
  <si>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возврата организациями остатков субсидий прошлых лет</t>
  </si>
  <si>
    <t>000 2 18 00 000 04 0000 150</t>
  </si>
  <si>
    <t>Доходы бюджетов городских округов от возврата организациями остатков субсидий прошлых лет</t>
  </si>
  <si>
    <t>000 2 18 04 000 04 0000 150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</si>
  <si>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</si>
  <si>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</si>
  <si>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</si>
  <si>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Возврат остатков субсидий, субвенций и иных межбюджетных трансфертов, имеющих целевое назначение прошлых лет из бюджетов городских округов</t>
  </si>
  <si>
    <t>000 2 19 00 000 04 0000 150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</si>
  <si>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</si>
  <si>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000 2 19 6010 04 0000 150</t>
  </si>
  <si>
    <t xml:space="preserve">ВСЕГО ДОХОДОВ </t>
  </si>
  <si>
    <t>в том числе поступление налога на доходы физических лиц по дополнительному нормативу отчислений</t>
  </si>
  <si>
    <t>Утвержденные плановые назначения на 2019 год (тыс. руб.)</t>
  </si>
  <si>
    <t>Выполнение утвержденных назначений (%)</t>
  </si>
  <si>
    <t>Исполнено за 2019 год    (тыс. руб.)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</si>
  <si>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</si>
  <si>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</si>
  <si>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(пени по соответствующему платежу)</t>
  </si>
  <si>
    <t>000 1 01 02010 01 2100 110</t>
  </si>
  <si>
    <t>000 1 01 02010 01 3000 110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</si>
  <si>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(прочие поступления)</t>
  </si>
  <si>
    <t>000 1 01 02010 01 4000 110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</si>
  <si>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отмененноному)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</si>
  <si>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</si>
  <si>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</si>
  <si>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</si>
  <si>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</si>
  <si>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</si>
  <si>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</si>
  <si>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</si>
  <si>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</si>
  <si>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</si>
  <si>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</si>
  <si>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</si>
  <si>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</si>
  <si>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000 1 01 02030 01 4000 110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</si>
  <si>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</si>
  <si>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000 1 01 02040 01 1000 110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</si>
  <si>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 (прочие поступления)</t>
  </si>
  <si>
    <t>000 1 01 02040 01 4000 110</t>
  </si>
  <si>
    <t>Налог на доходы физических лиц с сумм прибыли контролируемой иностранной компании и, полученной физическими лицами, признаваемыми контролирующими лицами этой компании</t>
  </si>
  <si>
    <t>000 1 01 02050 01 0000 110</t>
  </si>
  <si>
    <t>000 1 01 02050 01 3000 110</t>
  </si>
  <si>
    <t>Налог на доходы физических лиц с сумм прибыли контролируемой иностранной компании и, полученной физическими лицами, признаваемыми контролирующими лицами этой компании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</si>
  <si>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</si>
  <si>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</si>
  <si>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</si>
  <si>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</si>
  <si>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</si>
  <si>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</si>
  <si>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</si>
  <si>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</si>
  <si>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</si>
  <si>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</si>
  <si>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</si>
  <si>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</si>
  <si>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000 1 05 01011 01 1000 110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</si>
  <si>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</si>
  <si>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000 1 05 01011 01 2100 110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</si>
  <si>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</si>
  <si>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000 1 05 01011 01 3000 110</t>
  </si>
  <si>
    <t>000 1 05 01011 01 4000 110</t>
  </si>
  <si>
    <t>Налог, взимаемый с налогоплательщиков, выбравших в качестве объекта налогообложения доходы (прочие поступления)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</si>
  <si>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</si>
  <si>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000 1 05 01012 01 0000 110</t>
  </si>
  <si>
    <t>000 1 05 01012 01 2100 110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</si>
  <si>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</si>
  <si>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</si>
  <si>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</si>
  <si>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</si>
  <si>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 (сумма платежа (перерасчеты, недоимка и задолженность по соответствующему платежу, в том числе по отмененному)</t>
  </si>
  <si>
    <t>000 1 05 01021 01 1000 110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</si>
  <si>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 (пени по соответствующему платежу)</t>
  </si>
  <si>
    <t>000 1 05 01021 01 2100 110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</si>
  <si>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 (суммы денежных взысканий (штрафов) по соответствующему платежу согласно законодательству Российской Федерации)</t>
  </si>
  <si>
    <t>000 1 05 01021 01 3000 110</t>
  </si>
  <si>
    <t>Налог, взимаемый с 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</si>
  <si>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Налог, взимаемый с 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</si>
  <si>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000 1 05 010220 01 0000 110</t>
  </si>
  <si>
    <t>000 1 05 01022 01 2100 110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</si>
  <si>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</si>
  <si>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</si>
  <si>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недимка и задолженность по соответствующему платежу, в том числе отмененному)</t>
  </si>
  <si>
    <t>000 1 05 01050 01 1000 110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</si>
  <si>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</si>
  <si>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000 1 05 01050 01 2100 110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</si>
  <si>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</si>
  <si>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000 1 05 02010 02 1000 110</t>
  </si>
  <si>
    <t>Единый налог на вмененный доход для отдельных видов деятельности (пени по соответствующему платежу)</t>
  </si>
  <si>
    <t>000 1 05 02010 02 2100 110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</si>
  <si>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</si>
  <si>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000 1 05 02010 02 3000 110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</si>
  <si>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</si>
  <si>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</si>
  <si>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года)(пени по соответствующему платежу)</t>
  </si>
  <si>
    <t>000 1 05 02020 02 2100 110</t>
  </si>
  <si>
    <t>Единый налог на вмененный доход для отдельных видов деятельности (за налоговые периоды, истекшие до 1 января 2011 года)(сумма платежа (перерасчеты, недоимка и задолженность по соответствующему платежу, в том числе отмененному)</t>
  </si>
  <si>
    <t>000 1 05 02020 02 1000 110</t>
  </si>
  <si>
    <t>Единый сельскохозяйственный налог  (суммы платежа (перерасчеты, недоимка и задолженность по соответствующему платежу, в том числе по отмененному)</t>
  </si>
  <si>
    <t>000 1 05 03010 01 1000 110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</si>
  <si>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</si>
  <si>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000 1 05 04010 02 1000 110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</si>
  <si>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</si>
  <si>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000 1 05 04010 02 2100 110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</si>
  <si>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</si>
  <si>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000 1 06 01020 04 1000 110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</si>
  <si>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</si>
  <si>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000 1 06 01020 04 2100 110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</si>
  <si>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</si>
  <si>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000 1 06 01020 04 4000 110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</si>
  <si>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</si>
  <si>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000 1 06 06032 04 1000 110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</si>
  <si>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</si>
  <si>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000 1 06 06032 04 2100 110</t>
  </si>
  <si>
    <t>Земельный налог с организаций, обладающих земельным участком, расположенным в границах городских округов суммы денежных взысканий (штрафов) по соответствующему платежу согласно законодательству Российской Федерации)</t>
  </si>
  <si>
    <t>000 1 06 06032 04 3000 110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</si>
  <si>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</si>
  <si>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000 1 06 06042 04 1000 110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</si>
  <si>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</si>
  <si>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000 1 06 06042 04 2100 110</t>
  </si>
  <si>
    <t>000 1 06 06042 04 3000 110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</si>
  <si>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</si>
  <si>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</si>
  <si>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 000 1 08 03010 01 1000 110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</si>
  <si>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</si>
  <si>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</si>
  <si>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</si>
  <si>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</si>
  <si>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000 1 09 07010 00 0000 110</t>
  </si>
  <si>
    <t>Налог на рекламу</t>
  </si>
  <si>
    <t>Налог на рекламу, мобилизуемый на территориях городских округов</t>
  </si>
  <si>
    <t>000 1 09 07012 04 0000 110</t>
  </si>
  <si>
    <t>Налог на рекламу, мобилизуемый на территориях городских округов (пени по соответствующему платежу)</t>
  </si>
  <si>
    <t>000 1 09 07012 04 2100 110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</si>
  <si>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</si>
  <si>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</si>
  <si>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исключеением имущества муниципальных бюджетных и автономных учреждений)</t>
  </si>
  <si>
    <t>000 1 11 05034 04 0000 120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</si>
  <si>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поступления от использования имущества)</t>
  </si>
  <si>
    <t>000 1 11 09044 04 0004 120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</si>
  <si>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</si>
  <si>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000 1 12 01010 01 6000 120</t>
  </si>
  <si>
    <t>Плата за сбросы загрязняющих веществ в водные объекты (федеральные государственные ораны, Банк России, органы управления государственными внебюджетными фондами Российской Федерации)</t>
  </si>
  <si>
    <t>000 1 12 01030 01 6000 120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</si>
  <si>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</si>
  <si>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000 1 12 01041 01 6000 120</t>
  </si>
  <si>
    <t xml:space="preserve">Плата за размещение отходов производства </t>
  </si>
  <si>
    <t>000 1 12 01041 01 0000 120</t>
  </si>
  <si>
    <t>Плата за размещение твердых коммунальных отходов</t>
  </si>
  <si>
    <t>000 1 12 01042 01 0000 120</t>
  </si>
  <si>
    <t>000 1 12 01042 01 6000 120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</si>
  <si>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</si>
  <si>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оказания платных услуг (работ)</t>
  </si>
  <si>
    <t>Прочие доходы от оказания платных услуг (работ)</t>
  </si>
  <si>
    <t>000 1 13 01000 00 0000 130</t>
  </si>
  <si>
    <t>000 1 13 01990 00 0000 130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</si>
  <si>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</si>
  <si>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</si>
  <si>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Денежные взыскания  (штрафы) за нарушение законодательства о налогах и сборах, предусмотренные статьями 116, 118, 119.1, пунктами 1 и 2 статьи 120, статьями 125, 126, 128, 129, 129.1, 132,133, 134, 135, 135.1 Налогового кодекса Российской Федерации (федеральные государственные органы, Банк России, органы управления государственными внебюджетными фондами Российской Федерации)</t>
  </si>
  <si>
    <t>000 1 16 03010 01 6000 140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</si>
  <si>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</si>
  <si>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</si>
  <si>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(федеральные государственные органы, Банк России, органы управления государственными внебюджетнвми фондами Российской Федерации)</t>
  </si>
  <si>
    <t>000 1 16 03030 01 6000 140</t>
  </si>
  <si>
    <t>Денежные взыскания (штрафы) за нарушение законодательства о налогах и сборах, предусмотренные статьей 129.6 Налогового кодекса Российской Федерации</t>
  </si>
  <si>
    <t>Денежные взыскания (штрафы) за нарушение законодательства о налогах и сборах, предусмотренные статьей 129.6 Налогового кодекса Российской Федерации (федеральные государственные органы, Банк России, органы управления государственным внебюджетными фондами Российской Федерации)</t>
  </si>
  <si>
    <t>000 1 16 03050 01 0000 140</t>
  </si>
  <si>
    <t>000 1 16 03050 01 6000 140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</si>
  <si>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</si>
  <si>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</si>
  <si>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органы, Банк России, органы управления государственными внебюджетными фондами Российской Федерации)</t>
  </si>
  <si>
    <t>000 1 16 06000 01 6000 140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</si>
  <si>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</si>
  <si>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</si>
  <si>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законодательства в области охраны окружающей среды (федеральные государственные органы, Банк России, органы управления государственными внебюджетными фондами Российской Федерации)</t>
  </si>
  <si>
    <t>000 1 16 25050 01 6000 140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</si>
  <si>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</si>
  <si>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</si>
  <si>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земельного законодательства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</si>
  <si>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000 1 16 25060 01 6000 140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</si>
  <si>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потребителя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</si>
  <si>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</si>
  <si>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потребителя (федеральные государственные органы, Банк Росии, органы управления государственными внебюджетными фондами Российской Федерации)</t>
  </si>
  <si>
    <t>000 1 16 28000 01 6000 140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</si>
  <si>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</si>
  <si>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</si>
  <si>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</si>
  <si>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</si>
  <si>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 (федеральные государственные органы, Банк России, органы управления государственными внебюджетными фондами российской Федерации)</t>
  </si>
  <si>
    <t>000 1 16 33040 04 6000 140</t>
  </si>
  <si>
    <t>Прочие поступления от денежных взысканий (штрафов) и иных сумм в возмещение ущерба, зачисляемые в бюджеты городских округов (федеральные государственные органы, банк России, органы управления государственными внебюджетными фондами Российской Федерации)</t>
  </si>
  <si>
    <t>000 1 16 90040 04 6000 140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</si>
  <si>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</si>
  <si>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</si>
  <si>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</si>
  <si>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</si>
  <si>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000 2 18 04010 04 0000 180</t>
  </si>
  <si>
    <t>Возврат остатков иных межбюджетных трансфертов на развитие и поддержку социальной, инженерной и инновационной инфраструктуры наукоградов Российской Федерации из бюджетов городских округов</t>
  </si>
  <si>
    <t>000 2 19 45158 04 0000 151</t>
  </si>
  <si>
    <t>Исполнение доходов бюджета городского округа Фрязино за 2019 год</t>
  </si>
  <si>
    <t>по кодам видов доходов, подвидов доходов, классификации операций сектора государственного управления</t>
  </si>
  <si>
    <t>Приложение 2</t>
  </si>
  <si>
    <t>к решению Совета депутатов городского округа Фрязино</t>
  </si>
  <si>
    <t>от ______________ № ______</t>
  </si>
  <si>
    <t>"Об исполнении бюджета городского округа Фрязино за 2019 год"</t>
  </si>
  <si>
    <t>Наименования</t>
  </si>
  <si>
    <t>Коды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</si>
  <si>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</si>
  <si>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</si>
  <si>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</si>
  <si>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</si>
  <si>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</si>
  <si>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</si>
  <si>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</si>
  <si>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</si>
  <si>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</si>
  <si>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</si>
  <si>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</si>
  <si>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</si>
  <si>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</si>
  <si>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</si>
  <si>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</si>
  <si>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</si>
  <si>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</si>
  <si>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</si>
  <si>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</si>
  <si>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</si>
  <si>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</si>
  <si>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</si>
  <si>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</si>
  <si>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</si>
  <si>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</si>
  <si>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</si>
  <si>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</si>
  <si>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</si>
  <si>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</si>
  <si>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</si>
  <si>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</si>
  <si>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</si>
  <si>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</si>
  <si>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</si>
  <si>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000 1 05 03 000 01 0000 110</t>
  </si>
  <si>
    <t>111 1 05 03 010 01 0000 110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</si>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</sst>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color indexed="8"/>
      <name val="Times New Roman Cyr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u val="single"/>
      <sz val="12"/>
      <color indexed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Times New Roman Cyr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justify" wrapText="1"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wrapText="1"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2" fillId="34" borderId="1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1" fillId="34" borderId="10" xfId="0" applyFont="1" applyFill="1" applyBorder="1" applyAlignment="1" applyProtection="1">
      <alignment wrapText="1"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left" wrapText="1"/>
      <protection/>
    </xf>
    <xf numFmtId="0" fontId="1" fillId="33" borderId="0" xfId="0" applyFont="1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wrapText="1"/>
      <protection/>
    </xf>
    <xf numFmtId="0" fontId="1" fillId="34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justify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1" fillId="34" borderId="10" xfId="0" applyFont="1" applyFill="1" applyBorder="1" applyAlignment="1" applyProtection="1">
      <alignment horizontal="left" wrapText="1"/>
      <protection/>
    </xf>
    <xf numFmtId="49" fontId="1" fillId="34" borderId="10" xfId="0" applyNumberFormat="1" applyFont="1" applyFill="1" applyBorder="1" applyAlignment="1" applyProtection="1">
      <alignment horizontal="left" wrapText="1"/>
      <protection/>
    </xf>
    <xf numFmtId="0" fontId="1" fillId="33" borderId="10" xfId="0" applyFont="1" applyFill="1" applyBorder="1" applyAlignment="1" applyProtection="1">
      <alignment vertical="top" wrapText="1"/>
      <protection/>
    </xf>
    <xf numFmtId="164" fontId="2" fillId="33" borderId="11" xfId="0" applyNumberFormat="1" applyFont="1" applyFill="1" applyBorder="1" applyAlignment="1" applyProtection="1">
      <alignment horizontal="right" wrapText="1"/>
      <protection/>
    </xf>
    <xf numFmtId="164" fontId="2" fillId="34" borderId="11" xfId="0" applyNumberFormat="1" applyFont="1" applyFill="1" applyBorder="1" applyAlignment="1" applyProtection="1">
      <alignment/>
      <protection/>
    </xf>
    <xf numFmtId="164" fontId="1" fillId="33" borderId="11" xfId="0" applyNumberFormat="1" applyFont="1" applyFill="1" applyBorder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/>
      <protection/>
    </xf>
    <xf numFmtId="164" fontId="1" fillId="34" borderId="11" xfId="0" applyNumberFormat="1" applyFont="1" applyFill="1" applyBorder="1" applyAlignment="1" applyProtection="1">
      <alignment/>
      <protection/>
    </xf>
    <xf numFmtId="164" fontId="1" fillId="33" borderId="11" xfId="0" applyNumberFormat="1" applyFont="1" applyFill="1" applyBorder="1" applyAlignment="1" applyProtection="1">
      <alignment horizontal="right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164" fontId="2" fillId="33" borderId="12" xfId="0" applyNumberFormat="1" applyFont="1" applyFill="1" applyBorder="1" applyAlignment="1" applyProtection="1">
      <alignment horizontal="right" wrapText="1"/>
      <protection/>
    </xf>
    <xf numFmtId="164" fontId="2" fillId="34" borderId="12" xfId="0" applyNumberFormat="1" applyFont="1" applyFill="1" applyBorder="1" applyAlignment="1" applyProtection="1">
      <alignment/>
      <protection/>
    </xf>
    <xf numFmtId="164" fontId="1" fillId="33" borderId="12" xfId="0" applyNumberFormat="1" applyFont="1" applyFill="1" applyBorder="1" applyAlignment="1" applyProtection="1">
      <alignment/>
      <protection/>
    </xf>
    <xf numFmtId="164" fontId="2" fillId="33" borderId="12" xfId="0" applyNumberFormat="1" applyFont="1" applyFill="1" applyBorder="1" applyAlignment="1" applyProtection="1">
      <alignment/>
      <protection/>
    </xf>
    <xf numFmtId="164" fontId="1" fillId="34" borderId="12" xfId="0" applyNumberFormat="1" applyFont="1" applyFill="1" applyBorder="1" applyAlignment="1" applyProtection="1">
      <alignment/>
      <protection/>
    </xf>
    <xf numFmtId="164" fontId="1" fillId="33" borderId="12" xfId="0" applyNumberFormat="1" applyFont="1" applyFill="1" applyBorder="1" applyAlignment="1" applyProtection="1">
      <alignment horizontal="right"/>
      <protection/>
    </xf>
    <xf numFmtId="164" fontId="2" fillId="33" borderId="12" xfId="0" applyNumberFormat="1" applyFont="1" applyFill="1" applyBorder="1" applyAlignment="1" applyProtection="1">
      <alignment horizontal="right"/>
      <protection/>
    </xf>
    <xf numFmtId="0" fontId="4" fillId="35" borderId="12" xfId="0" applyFont="1" applyFill="1" applyBorder="1" applyAlignment="1">
      <alignment wrapText="1"/>
    </xf>
    <xf numFmtId="0" fontId="4" fillId="35" borderId="12" xfId="0" applyFont="1" applyFill="1" applyBorder="1" applyAlignment="1">
      <alignment horizontal="center"/>
    </xf>
    <xf numFmtId="164" fontId="1" fillId="33" borderId="13" xfId="0" applyNumberFormat="1" applyFont="1" applyFill="1" applyBorder="1" applyAlignment="1" applyProtection="1">
      <alignment/>
      <protection/>
    </xf>
    <xf numFmtId="0" fontId="2" fillId="34" borderId="14" xfId="0" applyFont="1" applyFill="1" applyBorder="1" applyAlignment="1" applyProtection="1">
      <alignment wrapText="1"/>
      <protection/>
    </xf>
    <xf numFmtId="0" fontId="2" fillId="34" borderId="14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>
      <alignment wrapText="1"/>
    </xf>
    <xf numFmtId="0" fontId="4" fillId="34" borderId="12" xfId="0" applyFont="1" applyFill="1" applyBorder="1" applyAlignment="1">
      <alignment horizontal="center"/>
    </xf>
    <xf numFmtId="0" fontId="1" fillId="34" borderId="14" xfId="0" applyFont="1" applyFill="1" applyBorder="1" applyAlignment="1" applyProtection="1">
      <alignment wrapText="1"/>
      <protection/>
    </xf>
    <xf numFmtId="0" fontId="1" fillId="34" borderId="14" xfId="0" applyFont="1" applyFill="1" applyBorder="1" applyAlignment="1" applyProtection="1">
      <alignment horizontal="center"/>
      <protection/>
    </xf>
    <xf numFmtId="164" fontId="1" fillId="33" borderId="15" xfId="0" applyNumberFormat="1" applyFont="1" applyFill="1" applyBorder="1" applyAlignment="1" applyProtection="1">
      <alignment/>
      <protection/>
    </xf>
    <xf numFmtId="164" fontId="1" fillId="33" borderId="16" xfId="0" applyNumberFormat="1" applyFont="1" applyFill="1" applyBorder="1" applyAlignment="1" applyProtection="1">
      <alignment/>
      <protection/>
    </xf>
    <xf numFmtId="0" fontId="4" fillId="34" borderId="17" xfId="0" applyFont="1" applyFill="1" applyBorder="1" applyAlignment="1">
      <alignment wrapText="1"/>
    </xf>
    <xf numFmtId="0" fontId="4" fillId="34" borderId="17" xfId="0" applyFont="1" applyFill="1" applyBorder="1" applyAlignment="1">
      <alignment horizontal="center"/>
    </xf>
    <xf numFmtId="164" fontId="1" fillId="33" borderId="18" xfId="0" applyNumberFormat="1" applyFont="1" applyFill="1" applyBorder="1" applyAlignment="1" applyProtection="1">
      <alignment/>
      <protection/>
    </xf>
    <xf numFmtId="164" fontId="1" fillId="33" borderId="17" xfId="0" applyNumberFormat="1" applyFont="1" applyFill="1" applyBorder="1" applyAlignment="1" applyProtection="1">
      <alignment/>
      <protection/>
    </xf>
    <xf numFmtId="0" fontId="4" fillId="35" borderId="17" xfId="0" applyFont="1" applyFill="1" applyBorder="1" applyAlignment="1">
      <alignment horizontal="center"/>
    </xf>
    <xf numFmtId="0" fontId="1" fillId="33" borderId="14" xfId="0" applyFont="1" applyFill="1" applyBorder="1" applyAlignment="1" applyProtection="1">
      <alignment horizontal="center"/>
      <protection/>
    </xf>
    <xf numFmtId="0" fontId="4" fillId="35" borderId="12" xfId="0" applyFont="1" applyFill="1" applyBorder="1" applyAlignment="1">
      <alignment horizontal="justify" wrapText="1"/>
    </xf>
    <xf numFmtId="0" fontId="5" fillId="35" borderId="12" xfId="0" applyFont="1" applyFill="1" applyBorder="1" applyAlignment="1">
      <alignment horizontal="justify" wrapText="1"/>
    </xf>
    <xf numFmtId="0" fontId="5" fillId="35" borderId="12" xfId="0" applyFont="1" applyFill="1" applyBorder="1" applyAlignment="1">
      <alignment horizontal="center"/>
    </xf>
    <xf numFmtId="164" fontId="2" fillId="33" borderId="11" xfId="0" applyNumberFormat="1" applyFont="1" applyFill="1" applyBorder="1" applyAlignment="1" applyProtection="1">
      <alignment/>
      <protection/>
    </xf>
    <xf numFmtId="164" fontId="2" fillId="33" borderId="12" xfId="0" applyNumberFormat="1" applyFont="1" applyFill="1" applyBorder="1" applyAlignment="1" applyProtection="1">
      <alignment/>
      <protection/>
    </xf>
    <xf numFmtId="49" fontId="1" fillId="34" borderId="12" xfId="0" applyNumberFormat="1" applyFont="1" applyFill="1" applyBorder="1" applyAlignment="1">
      <alignment horizontal="left" wrapText="1"/>
    </xf>
    <xf numFmtId="0" fontId="4" fillId="35" borderId="12" xfId="0" applyFont="1" applyFill="1" applyBorder="1" applyAlignment="1">
      <alignment horizontal="center" wrapText="1"/>
    </xf>
    <xf numFmtId="0" fontId="1" fillId="33" borderId="10" xfId="0" applyFont="1" applyFill="1" applyBorder="1" applyAlignment="1" applyProtection="1">
      <alignment horizontal="justify" wrapText="1"/>
      <protection/>
    </xf>
    <xf numFmtId="0" fontId="1" fillId="33" borderId="10" xfId="0" applyFont="1" applyFill="1" applyBorder="1" applyAlignment="1" applyProtection="1">
      <alignment horizontal="center"/>
      <protection/>
    </xf>
    <xf numFmtId="164" fontId="2" fillId="34" borderId="15" xfId="0" applyNumberFormat="1" applyFont="1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 wrapText="1"/>
      <protection/>
    </xf>
    <xf numFmtId="0" fontId="1" fillId="34" borderId="14" xfId="0" applyFont="1" applyFill="1" applyBorder="1" applyAlignment="1" applyProtection="1">
      <alignment horizontal="center"/>
      <protection/>
    </xf>
    <xf numFmtId="164" fontId="1" fillId="34" borderId="15" xfId="0" applyNumberFormat="1" applyFont="1" applyFill="1" applyBorder="1" applyAlignment="1" applyProtection="1">
      <alignment/>
      <protection/>
    </xf>
    <xf numFmtId="164" fontId="1" fillId="34" borderId="12" xfId="0" applyNumberFormat="1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 wrapText="1"/>
      <protection/>
    </xf>
    <xf numFmtId="0" fontId="4" fillId="35" borderId="17" xfId="0" applyFont="1" applyFill="1" applyBorder="1" applyAlignment="1">
      <alignment wrapText="1"/>
    </xf>
    <xf numFmtId="164" fontId="1" fillId="33" borderId="19" xfId="0" applyNumberFormat="1" applyFont="1" applyFill="1" applyBorder="1" applyAlignment="1" applyProtection="1">
      <alignment/>
      <protection/>
    </xf>
    <xf numFmtId="164" fontId="1" fillId="33" borderId="11" xfId="0" applyNumberFormat="1" applyFont="1" applyFill="1" applyBorder="1" applyAlignment="1" applyProtection="1">
      <alignment/>
      <protection/>
    </xf>
    <xf numFmtId="164" fontId="1" fillId="33" borderId="12" xfId="0" applyNumberFormat="1" applyFont="1" applyFill="1" applyBorder="1" applyAlignment="1" applyProtection="1">
      <alignment/>
      <protection/>
    </xf>
    <xf numFmtId="0" fontId="4" fillId="35" borderId="12" xfId="0" applyFont="1" applyFill="1" applyBorder="1" applyAlignment="1">
      <alignment horizontal="left" wrapText="1"/>
    </xf>
    <xf numFmtId="0" fontId="7" fillId="33" borderId="0" xfId="0" applyFont="1" applyFill="1" applyAlignment="1" applyProtection="1">
      <alignment horizontal="center" wrapText="1"/>
      <protection/>
    </xf>
    <xf numFmtId="0" fontId="7" fillId="0" borderId="0" xfId="0" applyFont="1" applyFill="1" applyAlignment="1" applyProtection="1">
      <alignment/>
      <protection/>
    </xf>
    <xf numFmtId="165" fontId="1" fillId="0" borderId="12" xfId="0" applyNumberFormat="1" applyFont="1" applyFill="1" applyBorder="1" applyAlignment="1" applyProtection="1">
      <alignment/>
      <protection/>
    </xf>
    <xf numFmtId="165" fontId="2" fillId="0" borderId="12" xfId="0" applyNumberFormat="1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165" fontId="1" fillId="33" borderId="18" xfId="0" applyNumberFormat="1" applyFont="1" applyFill="1" applyBorder="1" applyAlignment="1" applyProtection="1">
      <alignment vertical="center" wrapText="1"/>
      <protection/>
    </xf>
    <xf numFmtId="0" fontId="1" fillId="33" borderId="15" xfId="0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4"/>
  <sheetViews>
    <sheetView tabSelected="1" zoomScale="75" zoomScaleNormal="75" zoomScalePageLayoutView="75" workbookViewId="0" topLeftCell="A1">
      <selection activeCell="A243" sqref="A243"/>
    </sheetView>
  </sheetViews>
  <sheetFormatPr defaultColWidth="9.00390625" defaultRowHeight="12.75" customHeight="1"/>
  <cols>
    <col min="1" max="1" width="66.25390625" style="22" customWidth="1"/>
    <col min="2" max="2" width="34.125" style="22" customWidth="1"/>
    <col min="3" max="3" width="14.625" style="22" customWidth="1"/>
    <col min="4" max="4" width="14.375" style="0" customWidth="1"/>
    <col min="5" max="5" width="11.50390625" style="0" customWidth="1"/>
    <col min="6" max="6" width="13.625" style="0" customWidth="1"/>
  </cols>
  <sheetData>
    <row r="1" spans="2:3" ht="15" customHeight="1">
      <c r="B1" s="14"/>
      <c r="C1" s="14"/>
    </row>
    <row r="2" spans="2:5" ht="21" customHeight="1">
      <c r="B2" s="77"/>
      <c r="C2" s="90" t="s">
        <v>446</v>
      </c>
      <c r="D2" s="92"/>
      <c r="E2" s="92"/>
    </row>
    <row r="3" spans="2:5" ht="38.25" customHeight="1">
      <c r="B3" s="77"/>
      <c r="C3" s="90" t="s">
        <v>447</v>
      </c>
      <c r="D3" s="92"/>
      <c r="E3" s="92"/>
    </row>
    <row r="4" spans="2:5" ht="25.5" customHeight="1">
      <c r="B4" s="77"/>
      <c r="C4" s="90" t="s">
        <v>448</v>
      </c>
      <c r="D4" s="92"/>
      <c r="E4" s="92"/>
    </row>
    <row r="5" spans="2:5" ht="30" customHeight="1">
      <c r="B5" s="77"/>
      <c r="C5" s="90" t="s">
        <v>449</v>
      </c>
      <c r="D5" s="91"/>
      <c r="E5" s="91"/>
    </row>
    <row r="6" spans="2:5" ht="15.75" customHeight="1">
      <c r="B6" s="90"/>
      <c r="C6" s="90"/>
      <c r="D6" s="78"/>
      <c r="E6" s="78"/>
    </row>
    <row r="7" spans="1:5" ht="24" customHeight="1">
      <c r="A7" s="83" t="s">
        <v>444</v>
      </c>
      <c r="B7" s="84"/>
      <c r="C7" s="84"/>
      <c r="D7" s="84"/>
      <c r="E7" s="84"/>
    </row>
    <row r="8" spans="1:5" ht="18.75" customHeight="1">
      <c r="A8" s="85" t="s">
        <v>445</v>
      </c>
      <c r="B8" s="84"/>
      <c r="C8" s="84"/>
      <c r="D8" s="84"/>
      <c r="E8" s="84"/>
    </row>
    <row r="9" spans="1:3" ht="23.25" customHeight="1">
      <c r="A9" s="14"/>
      <c r="B9" s="14"/>
      <c r="C9" s="14"/>
    </row>
    <row r="10" spans="1:3" ht="7.5" customHeight="1">
      <c r="A10" s="14"/>
      <c r="B10" s="14"/>
      <c r="C10" s="14"/>
    </row>
    <row r="11" spans="1:6" ht="63" customHeight="1">
      <c r="A11" s="81" t="s">
        <v>450</v>
      </c>
      <c r="B11" s="81" t="s">
        <v>451</v>
      </c>
      <c r="C11" s="86" t="s">
        <v>257</v>
      </c>
      <c r="D11" s="88" t="s">
        <v>259</v>
      </c>
      <c r="E11" s="88" t="s">
        <v>258</v>
      </c>
      <c r="F11" s="89"/>
    </row>
    <row r="12" spans="1:6" ht="33.75" customHeight="1">
      <c r="A12" s="82"/>
      <c r="B12" s="82"/>
      <c r="C12" s="87"/>
      <c r="D12" s="88"/>
      <c r="E12" s="88"/>
      <c r="F12" s="89"/>
    </row>
    <row r="13" spans="1:5" ht="15" customHeight="1">
      <c r="A13" s="6" t="s">
        <v>452</v>
      </c>
      <c r="B13" s="4" t="s">
        <v>453</v>
      </c>
      <c r="C13" s="26">
        <f>C14+C45+C80+C97+C109+C132+C143+C150+C159+C186+C35</f>
        <v>1114146</v>
      </c>
      <c r="D13" s="33">
        <f>D14+D45+D80+D97+D109+D132+D143+D150+D159+D186+D35+D104</f>
        <v>1009526.8999999997</v>
      </c>
      <c r="E13" s="80">
        <f>D13/C13*100</f>
        <v>90.6099290398206</v>
      </c>
    </row>
    <row r="14" spans="1:5" ht="15" customHeight="1">
      <c r="A14" s="7" t="s">
        <v>454</v>
      </c>
      <c r="B14" s="8" t="s">
        <v>455</v>
      </c>
      <c r="C14" s="27">
        <f>C15</f>
        <v>711065.8</v>
      </c>
      <c r="D14" s="34">
        <f>D15</f>
        <v>601397.4999999999</v>
      </c>
      <c r="E14" s="80">
        <f>D14/C14*100</f>
        <v>84.57691257264797</v>
      </c>
    </row>
    <row r="15" spans="1:5" ht="15" customHeight="1">
      <c r="A15" s="9" t="s">
        <v>456</v>
      </c>
      <c r="B15" s="3" t="s">
        <v>457</v>
      </c>
      <c r="C15" s="28">
        <f>C16+C21+C25+C30</f>
        <v>711065.8</v>
      </c>
      <c r="D15" s="35">
        <f>D16+D21+D25+D30+D33</f>
        <v>601397.4999999999</v>
      </c>
      <c r="E15" s="79">
        <f>D15/C15*100</f>
        <v>84.57691257264797</v>
      </c>
    </row>
    <row r="16" spans="1:5" ht="75" customHeight="1">
      <c r="A16" s="5" t="s">
        <v>458</v>
      </c>
      <c r="B16" s="3" t="s">
        <v>459</v>
      </c>
      <c r="C16" s="28">
        <f>706653-11482.2</f>
        <v>695170.8</v>
      </c>
      <c r="D16" s="35">
        <f>D17+D18+D19+D20</f>
        <v>588310.6</v>
      </c>
      <c r="E16" s="79">
        <f>D16/C16*100</f>
        <v>84.62820935516854</v>
      </c>
    </row>
    <row r="17" spans="1:5" ht="92.25" customHeight="1">
      <c r="A17" s="40" t="s">
        <v>260</v>
      </c>
      <c r="B17" s="41" t="s">
        <v>261</v>
      </c>
      <c r="C17" s="28"/>
      <c r="D17" s="35">
        <v>587789.8</v>
      </c>
      <c r="E17" s="79"/>
    </row>
    <row r="18" spans="1:5" ht="75" customHeight="1">
      <c r="A18" s="40" t="s">
        <v>262</v>
      </c>
      <c r="B18" s="41" t="s">
        <v>263</v>
      </c>
      <c r="C18" s="28"/>
      <c r="D18" s="35">
        <v>264.6</v>
      </c>
      <c r="E18" s="79"/>
    </row>
    <row r="19" spans="1:5" ht="88.5" customHeight="1">
      <c r="A19" s="40" t="s">
        <v>289</v>
      </c>
      <c r="B19" s="41" t="s">
        <v>264</v>
      </c>
      <c r="C19" s="28"/>
      <c r="D19" s="35">
        <v>250.1</v>
      </c>
      <c r="E19" s="79"/>
    </row>
    <row r="20" spans="1:5" ht="75" customHeight="1">
      <c r="A20" s="40" t="s">
        <v>265</v>
      </c>
      <c r="B20" s="41" t="s">
        <v>266</v>
      </c>
      <c r="C20" s="28"/>
      <c r="D20" s="35">
        <v>6.1</v>
      </c>
      <c r="E20" s="79"/>
    </row>
    <row r="21" spans="1:5" ht="105" customHeight="1">
      <c r="A21" s="5" t="s">
        <v>460</v>
      </c>
      <c r="B21" s="3" t="s">
        <v>461</v>
      </c>
      <c r="C21" s="28">
        <v>3569</v>
      </c>
      <c r="D21" s="35">
        <f>D22+D23+D24</f>
        <v>2834.7</v>
      </c>
      <c r="E21" s="79">
        <f>D21/C21*100</f>
        <v>79.42560941440179</v>
      </c>
    </row>
    <row r="22" spans="1:5" ht="133.5" customHeight="1">
      <c r="A22" s="40" t="s">
        <v>267</v>
      </c>
      <c r="B22" s="41" t="s">
        <v>268</v>
      </c>
      <c r="C22" s="28"/>
      <c r="D22" s="35">
        <v>2804</v>
      </c>
      <c r="E22" s="79"/>
    </row>
    <row r="23" spans="1:5" ht="141" customHeight="1">
      <c r="A23" s="40" t="s">
        <v>269</v>
      </c>
      <c r="B23" s="41" t="s">
        <v>270</v>
      </c>
      <c r="C23" s="28"/>
      <c r="D23" s="35">
        <v>18.7</v>
      </c>
      <c r="E23" s="79"/>
    </row>
    <row r="24" spans="1:5" ht="141" customHeight="1">
      <c r="A24" s="40" t="s">
        <v>271</v>
      </c>
      <c r="B24" s="41" t="s">
        <v>272</v>
      </c>
      <c r="C24" s="28"/>
      <c r="D24" s="35">
        <v>12</v>
      </c>
      <c r="E24" s="79"/>
    </row>
    <row r="25" spans="1:5" ht="45" customHeight="1">
      <c r="A25" s="5" t="s">
        <v>462</v>
      </c>
      <c r="B25" s="3" t="s">
        <v>463</v>
      </c>
      <c r="C25" s="28">
        <f>3569+3350</f>
        <v>6919</v>
      </c>
      <c r="D25" s="35">
        <f>D26+D27+D28+D29</f>
        <v>7004.5</v>
      </c>
      <c r="E25" s="79">
        <f>D25/C25*100</f>
        <v>101.23572770631594</v>
      </c>
    </row>
    <row r="26" spans="1:5" ht="90.75" customHeight="1">
      <c r="A26" s="40" t="s">
        <v>273</v>
      </c>
      <c r="B26" s="41" t="s">
        <v>274</v>
      </c>
      <c r="C26" s="28"/>
      <c r="D26" s="35">
        <v>6950.8</v>
      </c>
      <c r="E26" s="79"/>
    </row>
    <row r="27" spans="1:5" ht="64.5" customHeight="1">
      <c r="A27" s="40" t="s">
        <v>275</v>
      </c>
      <c r="B27" s="41" t="s">
        <v>276</v>
      </c>
      <c r="C27" s="28"/>
      <c r="D27" s="35">
        <v>13.4</v>
      </c>
      <c r="E27" s="79"/>
    </row>
    <row r="28" spans="1:5" ht="90" customHeight="1">
      <c r="A28" s="40" t="s">
        <v>277</v>
      </c>
      <c r="B28" s="41" t="s">
        <v>278</v>
      </c>
      <c r="C28" s="28"/>
      <c r="D28" s="35">
        <v>40.1</v>
      </c>
      <c r="E28" s="79"/>
    </row>
    <row r="29" spans="1:5" ht="60.75" customHeight="1">
      <c r="A29" s="40" t="s">
        <v>279</v>
      </c>
      <c r="B29" s="41" t="s">
        <v>280</v>
      </c>
      <c r="C29" s="28"/>
      <c r="D29" s="35">
        <v>0.2</v>
      </c>
      <c r="E29" s="79"/>
    </row>
    <row r="30" spans="1:5" ht="90" customHeight="1">
      <c r="A30" s="5" t="s">
        <v>464</v>
      </c>
      <c r="B30" s="3" t="s">
        <v>465</v>
      </c>
      <c r="C30" s="28">
        <v>5407</v>
      </c>
      <c r="D30" s="35">
        <f>D31+D32</f>
        <v>3247.6</v>
      </c>
      <c r="E30" s="79">
        <f>D30/C30*100</f>
        <v>60.06288144997226</v>
      </c>
    </row>
    <row r="31" spans="1:5" ht="90" customHeight="1">
      <c r="A31" s="40" t="s">
        <v>281</v>
      </c>
      <c r="B31" s="41" t="s">
        <v>282</v>
      </c>
      <c r="C31" s="28"/>
      <c r="D31" s="35">
        <v>3248.1</v>
      </c>
      <c r="E31" s="79"/>
    </row>
    <row r="32" spans="1:5" ht="90" customHeight="1">
      <c r="A32" s="40" t="s">
        <v>283</v>
      </c>
      <c r="B32" s="41" t="s">
        <v>284</v>
      </c>
      <c r="C32" s="28"/>
      <c r="D32" s="35">
        <v>-0.5</v>
      </c>
      <c r="E32" s="79"/>
    </row>
    <row r="33" spans="1:5" ht="60" customHeight="1">
      <c r="A33" s="40" t="s">
        <v>285</v>
      </c>
      <c r="B33" s="41" t="s">
        <v>286</v>
      </c>
      <c r="C33" s="42"/>
      <c r="D33" s="35">
        <f>D34</f>
        <v>0.1</v>
      </c>
      <c r="E33" s="79"/>
    </row>
    <row r="34" spans="1:5" ht="100.5" customHeight="1">
      <c r="A34" s="40" t="s">
        <v>288</v>
      </c>
      <c r="B34" s="41" t="s">
        <v>287</v>
      </c>
      <c r="C34" s="42"/>
      <c r="D34" s="35">
        <v>0.1</v>
      </c>
      <c r="E34" s="79"/>
    </row>
    <row r="35" spans="1:5" ht="30.75" customHeight="1">
      <c r="A35" s="43" t="s">
        <v>466</v>
      </c>
      <c r="B35" s="44" t="s">
        <v>467</v>
      </c>
      <c r="C35" s="29">
        <f>C36</f>
        <v>3199</v>
      </c>
      <c r="D35" s="36">
        <f>D36</f>
        <v>3238.2</v>
      </c>
      <c r="E35" s="80">
        <f aca="true" t="shared" si="0" ref="E35:E48">D35/C35*100</f>
        <v>101.2253829321663</v>
      </c>
    </row>
    <row r="36" spans="1:5" ht="30" customHeight="1">
      <c r="A36" s="11" t="s">
        <v>468</v>
      </c>
      <c r="B36" s="12" t="s">
        <v>469</v>
      </c>
      <c r="C36" s="28">
        <f>C37+C39+C41+C43</f>
        <v>3199</v>
      </c>
      <c r="D36" s="35">
        <f>D37+D39+D41+D43</f>
        <v>3238.2</v>
      </c>
      <c r="E36" s="79">
        <f t="shared" si="0"/>
        <v>101.2253829321663</v>
      </c>
    </row>
    <row r="37" spans="1:5" ht="75" customHeight="1">
      <c r="A37" s="11" t="s">
        <v>470</v>
      </c>
      <c r="B37" s="12" t="s">
        <v>471</v>
      </c>
      <c r="C37" s="28">
        <v>1323</v>
      </c>
      <c r="D37" s="35">
        <v>1474</v>
      </c>
      <c r="E37" s="79">
        <f t="shared" si="0"/>
        <v>111.41345427059713</v>
      </c>
    </row>
    <row r="38" spans="1:5" ht="111" customHeight="1">
      <c r="A38" s="11" t="s">
        <v>291</v>
      </c>
      <c r="B38" s="12" t="s">
        <v>290</v>
      </c>
      <c r="C38" s="28">
        <v>1323</v>
      </c>
      <c r="D38" s="35">
        <v>1474</v>
      </c>
      <c r="E38" s="79">
        <f t="shared" si="0"/>
        <v>111.41345427059713</v>
      </c>
    </row>
    <row r="39" spans="1:5" ht="90" customHeight="1">
      <c r="A39" s="11" t="s">
        <v>472</v>
      </c>
      <c r="B39" s="12" t="s">
        <v>473</v>
      </c>
      <c r="C39" s="28">
        <v>10</v>
      </c>
      <c r="D39" s="35">
        <v>10.8</v>
      </c>
      <c r="E39" s="79">
        <f t="shared" si="0"/>
        <v>108</v>
      </c>
    </row>
    <row r="40" spans="1:5" ht="134.25" customHeight="1">
      <c r="A40" s="11" t="s">
        <v>293</v>
      </c>
      <c r="B40" s="12" t="s">
        <v>292</v>
      </c>
      <c r="C40" s="28">
        <v>10</v>
      </c>
      <c r="D40" s="35">
        <v>10.8</v>
      </c>
      <c r="E40" s="79">
        <f t="shared" si="0"/>
        <v>108</v>
      </c>
    </row>
    <row r="41" spans="1:5" ht="75" customHeight="1">
      <c r="A41" s="11" t="s">
        <v>474</v>
      </c>
      <c r="B41" s="12" t="s">
        <v>475</v>
      </c>
      <c r="C41" s="28">
        <v>2048</v>
      </c>
      <c r="D41" s="35">
        <v>1969.2</v>
      </c>
      <c r="E41" s="79">
        <f t="shared" si="0"/>
        <v>96.15234375</v>
      </c>
    </row>
    <row r="42" spans="1:5" ht="75" customHeight="1">
      <c r="A42" s="11" t="s">
        <v>295</v>
      </c>
      <c r="B42" s="12" t="s">
        <v>294</v>
      </c>
      <c r="C42" s="28">
        <v>2048</v>
      </c>
      <c r="D42" s="35">
        <v>1969.2</v>
      </c>
      <c r="E42" s="79">
        <f t="shared" si="0"/>
        <v>96.15234375</v>
      </c>
    </row>
    <row r="43" spans="1:5" ht="75" customHeight="1">
      <c r="A43" s="11" t="s">
        <v>476</v>
      </c>
      <c r="B43" s="12" t="s">
        <v>477</v>
      </c>
      <c r="C43" s="28">
        <v>-182</v>
      </c>
      <c r="D43" s="35">
        <v>-215.8</v>
      </c>
      <c r="E43" s="79">
        <f t="shared" si="0"/>
        <v>118.57142857142857</v>
      </c>
    </row>
    <row r="44" spans="1:5" ht="75" customHeight="1">
      <c r="A44" s="11" t="s">
        <v>296</v>
      </c>
      <c r="B44" s="12" t="s">
        <v>477</v>
      </c>
      <c r="C44" s="28">
        <v>-182</v>
      </c>
      <c r="D44" s="35">
        <v>-215.8</v>
      </c>
      <c r="E44" s="79">
        <f t="shared" si="0"/>
        <v>118.57142857142857</v>
      </c>
    </row>
    <row r="45" spans="1:5" ht="15" customHeight="1">
      <c r="A45" s="10" t="s">
        <v>478</v>
      </c>
      <c r="B45" s="8" t="s">
        <v>479</v>
      </c>
      <c r="C45" s="27">
        <f>C65+C46+C76+C73</f>
        <v>152794</v>
      </c>
      <c r="D45" s="34">
        <f>D65+D46+D76+D73</f>
        <v>157606.49999999997</v>
      </c>
      <c r="E45" s="80">
        <f t="shared" si="0"/>
        <v>103.14966556278387</v>
      </c>
    </row>
    <row r="46" spans="1:5" ht="30" customHeight="1">
      <c r="A46" s="11" t="s">
        <v>480</v>
      </c>
      <c r="B46" s="12" t="s">
        <v>481</v>
      </c>
      <c r="C46" s="28">
        <f>115467+6200</f>
        <v>121667</v>
      </c>
      <c r="D46" s="35">
        <f>D47+D55+D62</f>
        <v>124791.59999999999</v>
      </c>
      <c r="E46" s="79">
        <f t="shared" si="0"/>
        <v>102.5681573475141</v>
      </c>
    </row>
    <row r="47" spans="1:5" ht="30" customHeight="1">
      <c r="A47" s="45" t="s">
        <v>297</v>
      </c>
      <c r="B47" s="46" t="s">
        <v>298</v>
      </c>
      <c r="C47" s="28">
        <v>92800</v>
      </c>
      <c r="D47" s="35">
        <f>D48+D53</f>
        <v>94404.4</v>
      </c>
      <c r="E47" s="79">
        <f t="shared" si="0"/>
        <v>101.72887931034482</v>
      </c>
    </row>
    <row r="48" spans="1:5" ht="30" customHeight="1">
      <c r="A48" s="45" t="s">
        <v>297</v>
      </c>
      <c r="B48" s="46" t="s">
        <v>299</v>
      </c>
      <c r="C48" s="28">
        <v>92800</v>
      </c>
      <c r="D48" s="35">
        <f>D49+D50+D51+D52</f>
        <v>94403.4</v>
      </c>
      <c r="E48" s="79">
        <f t="shared" si="0"/>
        <v>101.72780172413793</v>
      </c>
    </row>
    <row r="49" spans="1:5" ht="59.25" customHeight="1">
      <c r="A49" s="45" t="s">
        <v>300</v>
      </c>
      <c r="B49" s="46" t="s">
        <v>301</v>
      </c>
      <c r="C49" s="28"/>
      <c r="D49" s="35">
        <v>93857.4</v>
      </c>
      <c r="E49" s="79"/>
    </row>
    <row r="50" spans="1:5" ht="51" customHeight="1">
      <c r="A50" s="45" t="s">
        <v>302</v>
      </c>
      <c r="B50" s="46" t="s">
        <v>303</v>
      </c>
      <c r="C50" s="28"/>
      <c r="D50" s="35">
        <v>445.1</v>
      </c>
      <c r="E50" s="79"/>
    </row>
    <row r="51" spans="1:5" ht="61.5" customHeight="1">
      <c r="A51" s="45" t="s">
        <v>304</v>
      </c>
      <c r="B51" s="46" t="s">
        <v>305</v>
      </c>
      <c r="C51" s="28"/>
      <c r="D51" s="35">
        <v>72.4</v>
      </c>
      <c r="E51" s="79"/>
    </row>
    <row r="52" spans="1:5" ht="49.5" customHeight="1">
      <c r="A52" s="51" t="s">
        <v>307</v>
      </c>
      <c r="B52" s="52" t="s">
        <v>306</v>
      </c>
      <c r="C52" s="53"/>
      <c r="D52" s="54">
        <v>28.5</v>
      </c>
      <c r="E52" s="79"/>
    </row>
    <row r="53" spans="1:5" ht="86.25" customHeight="1">
      <c r="A53" s="45" t="s">
        <v>308</v>
      </c>
      <c r="B53" s="46" t="s">
        <v>309</v>
      </c>
      <c r="C53" s="35">
        <v>0</v>
      </c>
      <c r="D53" s="35">
        <f>D54</f>
        <v>1</v>
      </c>
      <c r="E53" s="79"/>
    </row>
    <row r="54" spans="1:5" ht="85.5" customHeight="1">
      <c r="A54" s="45" t="s">
        <v>308</v>
      </c>
      <c r="B54" s="46" t="s">
        <v>310</v>
      </c>
      <c r="C54" s="35"/>
      <c r="D54" s="35">
        <v>1</v>
      </c>
      <c r="E54" s="79"/>
    </row>
    <row r="55" spans="1:5" ht="44.25" customHeight="1">
      <c r="A55" s="45" t="s">
        <v>311</v>
      </c>
      <c r="B55" s="46" t="s">
        <v>312</v>
      </c>
      <c r="C55" s="35">
        <v>28867</v>
      </c>
      <c r="D55" s="50">
        <f>D56+D60</f>
        <v>30457.899999999998</v>
      </c>
      <c r="E55" s="79">
        <f>D55/C55*100</f>
        <v>105.51113728478884</v>
      </c>
    </row>
    <row r="56" spans="1:5" ht="66" customHeight="1">
      <c r="A56" s="45" t="s">
        <v>313</v>
      </c>
      <c r="B56" s="46" t="s">
        <v>314</v>
      </c>
      <c r="C56" s="35">
        <v>28867</v>
      </c>
      <c r="D56" s="50">
        <f>D57+D58+D59</f>
        <v>30457.499999999996</v>
      </c>
      <c r="E56" s="79">
        <f>D56/C56*100</f>
        <v>105.5097516194963</v>
      </c>
    </row>
    <row r="57" spans="1:5" ht="96" customHeight="1">
      <c r="A57" s="45" t="s">
        <v>315</v>
      </c>
      <c r="B57" s="46" t="s">
        <v>316</v>
      </c>
      <c r="C57" s="35"/>
      <c r="D57" s="50">
        <v>30126.8</v>
      </c>
      <c r="E57" s="79"/>
    </row>
    <row r="58" spans="1:5" ht="85.5" customHeight="1">
      <c r="A58" s="45" t="s">
        <v>317</v>
      </c>
      <c r="B58" s="46" t="s">
        <v>318</v>
      </c>
      <c r="C58" s="35"/>
      <c r="D58" s="50">
        <v>272.1</v>
      </c>
      <c r="E58" s="79"/>
    </row>
    <row r="59" spans="1:5" ht="100.5" customHeight="1">
      <c r="A59" s="45" t="s">
        <v>319</v>
      </c>
      <c r="B59" s="46" t="s">
        <v>320</v>
      </c>
      <c r="C59" s="35"/>
      <c r="D59" s="50">
        <v>58.6</v>
      </c>
      <c r="E59" s="79"/>
    </row>
    <row r="60" spans="1:5" ht="69" customHeight="1">
      <c r="A60" s="45" t="s">
        <v>321</v>
      </c>
      <c r="B60" s="46" t="s">
        <v>323</v>
      </c>
      <c r="C60" s="35"/>
      <c r="D60" s="35">
        <f>D61</f>
        <v>0.4</v>
      </c>
      <c r="E60" s="79"/>
    </row>
    <row r="61" spans="1:5" ht="66.75" customHeight="1">
      <c r="A61" s="45" t="s">
        <v>322</v>
      </c>
      <c r="B61" s="46" t="s">
        <v>324</v>
      </c>
      <c r="C61" s="35"/>
      <c r="D61" s="35">
        <v>0.4</v>
      </c>
      <c r="E61" s="79"/>
    </row>
    <row r="62" spans="1:5" ht="66.75" customHeight="1">
      <c r="A62" s="45" t="s">
        <v>325</v>
      </c>
      <c r="B62" s="46" t="s">
        <v>326</v>
      </c>
      <c r="C62" s="35">
        <v>0</v>
      </c>
      <c r="D62" s="35">
        <f>D63+D64</f>
        <v>-70.7</v>
      </c>
      <c r="E62" s="79"/>
    </row>
    <row r="63" spans="1:5" ht="78.75" customHeight="1">
      <c r="A63" s="45" t="s">
        <v>327</v>
      </c>
      <c r="B63" s="46" t="s">
        <v>328</v>
      </c>
      <c r="C63" s="35"/>
      <c r="D63" s="35">
        <v>-71.2</v>
      </c>
      <c r="E63" s="79"/>
    </row>
    <row r="64" spans="1:5" ht="57.75" customHeight="1">
      <c r="A64" s="45" t="s">
        <v>329</v>
      </c>
      <c r="B64" s="46" t="s">
        <v>330</v>
      </c>
      <c r="C64" s="35"/>
      <c r="D64" s="35">
        <v>0.5</v>
      </c>
      <c r="E64" s="79"/>
    </row>
    <row r="65" spans="1:5" ht="30" customHeight="1">
      <c r="A65" s="47" t="s">
        <v>482</v>
      </c>
      <c r="B65" s="48" t="s">
        <v>483</v>
      </c>
      <c r="C65" s="49">
        <f>C66</f>
        <v>23571</v>
      </c>
      <c r="D65" s="50">
        <f>D66+D70</f>
        <v>24186.5</v>
      </c>
      <c r="E65" s="79">
        <f>D65/C65*100</f>
        <v>102.61125959865937</v>
      </c>
    </row>
    <row r="66" spans="1:5" ht="30" customHeight="1">
      <c r="A66" s="11" t="s">
        <v>482</v>
      </c>
      <c r="B66" s="3" t="s">
        <v>484</v>
      </c>
      <c r="C66" s="28">
        <f>19371+4200</f>
        <v>23571</v>
      </c>
      <c r="D66" s="35">
        <f>D67+D68+D69</f>
        <v>24183.1</v>
      </c>
      <c r="E66" s="79">
        <f>D66/C66*100</f>
        <v>102.59683509397139</v>
      </c>
    </row>
    <row r="67" spans="1:5" ht="46.5" customHeight="1">
      <c r="A67" s="45" t="s">
        <v>331</v>
      </c>
      <c r="B67" s="41" t="s">
        <v>332</v>
      </c>
      <c r="C67" s="28"/>
      <c r="D67" s="35">
        <v>24028</v>
      </c>
      <c r="E67" s="79"/>
    </row>
    <row r="68" spans="1:5" ht="48" customHeight="1">
      <c r="A68" s="45" t="s">
        <v>333</v>
      </c>
      <c r="B68" s="41" t="s">
        <v>334</v>
      </c>
      <c r="C68" s="28"/>
      <c r="D68" s="35">
        <v>73.8</v>
      </c>
      <c r="E68" s="79"/>
    </row>
    <row r="69" spans="1:5" ht="62.25" customHeight="1">
      <c r="A69" s="51" t="s">
        <v>335</v>
      </c>
      <c r="B69" s="55" t="s">
        <v>336</v>
      </c>
      <c r="C69" s="53"/>
      <c r="D69" s="35">
        <v>81.3</v>
      </c>
      <c r="E69" s="79"/>
    </row>
    <row r="70" spans="1:5" ht="62.25" customHeight="1">
      <c r="A70" s="45" t="s">
        <v>337</v>
      </c>
      <c r="B70" s="41" t="s">
        <v>338</v>
      </c>
      <c r="C70" s="35">
        <v>0</v>
      </c>
      <c r="D70" s="35">
        <f>D71+D72</f>
        <v>3.4</v>
      </c>
      <c r="E70" s="79"/>
    </row>
    <row r="71" spans="1:5" ht="62.25" customHeight="1">
      <c r="A71" s="45" t="s">
        <v>341</v>
      </c>
      <c r="B71" s="41" t="s">
        <v>342</v>
      </c>
      <c r="C71" s="35"/>
      <c r="D71" s="35">
        <v>0.1</v>
      </c>
      <c r="E71" s="79"/>
    </row>
    <row r="72" spans="1:5" ht="62.25" customHeight="1">
      <c r="A72" s="45" t="s">
        <v>339</v>
      </c>
      <c r="B72" s="41" t="s">
        <v>340</v>
      </c>
      <c r="C72" s="35"/>
      <c r="D72" s="35">
        <v>3.3</v>
      </c>
      <c r="E72" s="79"/>
    </row>
    <row r="73" spans="1:5" ht="15" customHeight="1">
      <c r="A73" s="47" t="s">
        <v>485</v>
      </c>
      <c r="B73" s="56" t="s">
        <v>486</v>
      </c>
      <c r="C73" s="49">
        <f>C74</f>
        <v>8</v>
      </c>
      <c r="D73" s="35">
        <f>D74</f>
        <v>8</v>
      </c>
      <c r="E73" s="79">
        <f>D73/C73*100</f>
        <v>100</v>
      </c>
    </row>
    <row r="74" spans="1:5" ht="15" customHeight="1">
      <c r="A74" s="11" t="s">
        <v>485</v>
      </c>
      <c r="B74" s="3" t="s">
        <v>487</v>
      </c>
      <c r="C74" s="28">
        <v>8</v>
      </c>
      <c r="D74" s="35">
        <v>8</v>
      </c>
      <c r="E74" s="79">
        <f>D74/C74*100</f>
        <v>100</v>
      </c>
    </row>
    <row r="75" spans="1:5" ht="15" customHeight="1">
      <c r="A75" s="45" t="s">
        <v>343</v>
      </c>
      <c r="B75" s="41" t="s">
        <v>344</v>
      </c>
      <c r="C75" s="28"/>
      <c r="D75" s="35">
        <v>8</v>
      </c>
      <c r="E75" s="79"/>
    </row>
    <row r="76" spans="1:5" ht="30" customHeight="1">
      <c r="A76" s="11" t="s">
        <v>488</v>
      </c>
      <c r="B76" s="3" t="s">
        <v>489</v>
      </c>
      <c r="C76" s="28">
        <f>C77</f>
        <v>7548</v>
      </c>
      <c r="D76" s="35">
        <f>D77</f>
        <v>8620.4</v>
      </c>
      <c r="E76" s="79">
        <f>D76/C76*100</f>
        <v>114.20773714891361</v>
      </c>
    </row>
    <row r="77" spans="1:5" ht="35.25" customHeight="1">
      <c r="A77" s="11" t="s">
        <v>490</v>
      </c>
      <c r="B77" s="3" t="s">
        <v>491</v>
      </c>
      <c r="C77" s="28">
        <f>11848-4300</f>
        <v>7548</v>
      </c>
      <c r="D77" s="35">
        <f>D78+D79</f>
        <v>8620.4</v>
      </c>
      <c r="E77" s="79">
        <f>D77/C77*100</f>
        <v>114.20773714891361</v>
      </c>
    </row>
    <row r="78" spans="1:5" ht="78" customHeight="1">
      <c r="A78" s="45" t="s">
        <v>345</v>
      </c>
      <c r="B78" s="41" t="s">
        <v>346</v>
      </c>
      <c r="C78" s="28"/>
      <c r="D78" s="35">
        <v>8604.1</v>
      </c>
      <c r="E78" s="79"/>
    </row>
    <row r="79" spans="1:5" ht="54" customHeight="1">
      <c r="A79" s="45" t="s">
        <v>347</v>
      </c>
      <c r="B79" s="41" t="s">
        <v>348</v>
      </c>
      <c r="C79" s="28"/>
      <c r="D79" s="35">
        <v>16.3</v>
      </c>
      <c r="E79" s="79"/>
    </row>
    <row r="80" spans="1:5" ht="15" customHeight="1">
      <c r="A80" s="10" t="s">
        <v>492</v>
      </c>
      <c r="B80" s="8" t="s">
        <v>493</v>
      </c>
      <c r="C80" s="27">
        <f>C81+C86</f>
        <v>144725</v>
      </c>
      <c r="D80" s="34">
        <f>D81+D86</f>
        <v>141950.1</v>
      </c>
      <c r="E80" s="80">
        <f aca="true" t="shared" si="1" ref="E80:E143">D80/C80*100</f>
        <v>98.08263948868544</v>
      </c>
    </row>
    <row r="81" spans="1:5" ht="15" customHeight="1">
      <c r="A81" s="11" t="s">
        <v>494</v>
      </c>
      <c r="B81" s="12" t="s">
        <v>495</v>
      </c>
      <c r="C81" s="30">
        <f>C82</f>
        <v>30958</v>
      </c>
      <c r="D81" s="37">
        <f>D82</f>
        <v>29709.8</v>
      </c>
      <c r="E81" s="79">
        <f t="shared" si="1"/>
        <v>95.96808579365592</v>
      </c>
    </row>
    <row r="82" spans="1:5" ht="45" customHeight="1">
      <c r="A82" s="11" t="s">
        <v>496</v>
      </c>
      <c r="B82" s="12" t="s">
        <v>497</v>
      </c>
      <c r="C82" s="28">
        <v>30958</v>
      </c>
      <c r="D82" s="35">
        <f>D83+D84+D85</f>
        <v>29709.8</v>
      </c>
      <c r="E82" s="79">
        <f t="shared" si="1"/>
        <v>95.96808579365592</v>
      </c>
    </row>
    <row r="83" spans="1:5" ht="81" customHeight="1">
      <c r="A83" s="45" t="s">
        <v>349</v>
      </c>
      <c r="B83" s="46" t="s">
        <v>350</v>
      </c>
      <c r="C83" s="28"/>
      <c r="D83" s="35">
        <v>29488</v>
      </c>
      <c r="E83" s="79"/>
    </row>
    <row r="84" spans="1:5" ht="60" customHeight="1">
      <c r="A84" s="45" t="s">
        <v>351</v>
      </c>
      <c r="B84" s="46" t="s">
        <v>352</v>
      </c>
      <c r="C84" s="28"/>
      <c r="D84" s="35">
        <v>221.1</v>
      </c>
      <c r="E84" s="79"/>
    </row>
    <row r="85" spans="1:5" ht="57" customHeight="1">
      <c r="A85" s="45" t="s">
        <v>353</v>
      </c>
      <c r="B85" s="46" t="s">
        <v>354</v>
      </c>
      <c r="C85" s="28"/>
      <c r="D85" s="35">
        <v>0.7</v>
      </c>
      <c r="E85" s="79"/>
    </row>
    <row r="86" spans="1:5" ht="15" customHeight="1">
      <c r="A86" s="5" t="s">
        <v>498</v>
      </c>
      <c r="B86" s="3" t="s">
        <v>499</v>
      </c>
      <c r="C86" s="28">
        <f>C87+C92</f>
        <v>113767</v>
      </c>
      <c r="D86" s="35">
        <f>D87+D92</f>
        <v>112240.3</v>
      </c>
      <c r="E86" s="79">
        <f t="shared" si="1"/>
        <v>98.65804670950276</v>
      </c>
    </row>
    <row r="87" spans="1:5" ht="15" customHeight="1">
      <c r="A87" s="5" t="s">
        <v>500</v>
      </c>
      <c r="B87" s="3" t="s">
        <v>501</v>
      </c>
      <c r="C87" s="28">
        <f>C88</f>
        <v>99512</v>
      </c>
      <c r="D87" s="35">
        <f>D88</f>
        <v>99073.8</v>
      </c>
      <c r="E87" s="79">
        <f t="shared" si="1"/>
        <v>99.5596510973551</v>
      </c>
    </row>
    <row r="88" spans="1:5" ht="30" customHeight="1">
      <c r="A88" s="5" t="s">
        <v>502</v>
      </c>
      <c r="B88" s="3" t="s">
        <v>503</v>
      </c>
      <c r="C88" s="28">
        <v>99512</v>
      </c>
      <c r="D88" s="35">
        <f>D89+D90+D91</f>
        <v>99073.8</v>
      </c>
      <c r="E88" s="79">
        <f t="shared" si="1"/>
        <v>99.5596510973551</v>
      </c>
    </row>
    <row r="89" spans="1:5" ht="66" customHeight="1">
      <c r="A89" s="40" t="s">
        <v>355</v>
      </c>
      <c r="B89" s="41" t="s">
        <v>356</v>
      </c>
      <c r="C89" s="28"/>
      <c r="D89" s="35">
        <v>96480.3</v>
      </c>
      <c r="E89" s="79"/>
    </row>
    <row r="90" spans="1:5" ht="55.5" customHeight="1">
      <c r="A90" s="40" t="s">
        <v>357</v>
      </c>
      <c r="B90" s="41" t="s">
        <v>358</v>
      </c>
      <c r="C90" s="28"/>
      <c r="D90" s="35">
        <v>1241.5</v>
      </c>
      <c r="E90" s="79"/>
    </row>
    <row r="91" spans="1:5" ht="70.5" customHeight="1">
      <c r="A91" s="40" t="s">
        <v>359</v>
      </c>
      <c r="B91" s="41" t="s">
        <v>360</v>
      </c>
      <c r="C91" s="28"/>
      <c r="D91" s="35">
        <v>1352</v>
      </c>
      <c r="E91" s="79"/>
    </row>
    <row r="92" spans="1:5" ht="15" customHeight="1">
      <c r="A92" s="5" t="s">
        <v>504</v>
      </c>
      <c r="B92" s="3" t="s">
        <v>505</v>
      </c>
      <c r="C92" s="28">
        <f>C93</f>
        <v>14255</v>
      </c>
      <c r="D92" s="35">
        <f>D93</f>
        <v>13166.5</v>
      </c>
      <c r="E92" s="79">
        <f t="shared" si="1"/>
        <v>92.36408277797264</v>
      </c>
    </row>
    <row r="93" spans="1:5" ht="30" customHeight="1">
      <c r="A93" s="5" t="s">
        <v>506</v>
      </c>
      <c r="B93" s="3" t="s">
        <v>507</v>
      </c>
      <c r="C93" s="28">
        <v>14255</v>
      </c>
      <c r="D93" s="35">
        <f>D94+D95+D96</f>
        <v>13166.5</v>
      </c>
      <c r="E93" s="79">
        <f t="shared" si="1"/>
        <v>92.36408277797264</v>
      </c>
    </row>
    <row r="94" spans="1:5" ht="69" customHeight="1">
      <c r="A94" s="40" t="s">
        <v>361</v>
      </c>
      <c r="B94" s="41" t="s">
        <v>362</v>
      </c>
      <c r="C94" s="28"/>
      <c r="D94" s="35">
        <v>12989</v>
      </c>
      <c r="E94" s="79"/>
    </row>
    <row r="95" spans="1:5" ht="60" customHeight="1">
      <c r="A95" s="40" t="s">
        <v>363</v>
      </c>
      <c r="B95" s="41" t="s">
        <v>364</v>
      </c>
      <c r="C95" s="28"/>
      <c r="D95" s="35">
        <v>177.2</v>
      </c>
      <c r="E95" s="79"/>
    </row>
    <row r="96" spans="1:5" ht="69.75" customHeight="1">
      <c r="A96" s="40" t="s">
        <v>366</v>
      </c>
      <c r="B96" s="41" t="s">
        <v>365</v>
      </c>
      <c r="C96" s="28"/>
      <c r="D96" s="35">
        <v>0.3</v>
      </c>
      <c r="E96" s="79"/>
    </row>
    <row r="97" spans="1:5" ht="15" customHeight="1">
      <c r="A97" s="10" t="s">
        <v>508</v>
      </c>
      <c r="B97" s="8" t="s">
        <v>509</v>
      </c>
      <c r="C97" s="27">
        <f>C101+C98</f>
        <v>4692</v>
      </c>
      <c r="D97" s="34">
        <f>D101+D98</f>
        <v>5101.4</v>
      </c>
      <c r="E97" s="80">
        <f t="shared" si="1"/>
        <v>108.72549019607843</v>
      </c>
    </row>
    <row r="98" spans="1:5" ht="30" customHeight="1">
      <c r="A98" s="1" t="s">
        <v>0</v>
      </c>
      <c r="B98" s="3" t="s">
        <v>1</v>
      </c>
      <c r="C98" s="30">
        <f>C99</f>
        <v>4659</v>
      </c>
      <c r="D98" s="37">
        <f>D99</f>
        <v>5101.4</v>
      </c>
      <c r="E98" s="79">
        <f t="shared" si="1"/>
        <v>109.49559991414466</v>
      </c>
    </row>
    <row r="99" spans="1:5" ht="45" customHeight="1">
      <c r="A99" s="1" t="s">
        <v>2</v>
      </c>
      <c r="B99" s="3" t="s">
        <v>3</v>
      </c>
      <c r="C99" s="28">
        <f>2169+500+700+1290</f>
        <v>4659</v>
      </c>
      <c r="D99" s="35">
        <f>D100</f>
        <v>5101.4</v>
      </c>
      <c r="E99" s="79">
        <f t="shared" si="1"/>
        <v>109.49559991414466</v>
      </c>
    </row>
    <row r="100" spans="1:5" ht="88.5" customHeight="1">
      <c r="A100" s="57" t="s">
        <v>367</v>
      </c>
      <c r="B100" s="41" t="s">
        <v>368</v>
      </c>
      <c r="C100" s="28"/>
      <c r="D100" s="35">
        <v>5101.4</v>
      </c>
      <c r="E100" s="79"/>
    </row>
    <row r="101" spans="1:5" ht="30" customHeight="1">
      <c r="A101" s="11" t="s">
        <v>4</v>
      </c>
      <c r="B101" s="12" t="s">
        <v>5</v>
      </c>
      <c r="C101" s="30">
        <f>C102+C103</f>
        <v>33</v>
      </c>
      <c r="D101" s="37">
        <f>D102+D103</f>
        <v>0</v>
      </c>
      <c r="E101" s="79">
        <f t="shared" si="1"/>
        <v>0</v>
      </c>
    </row>
    <row r="102" spans="1:5" ht="30" customHeight="1">
      <c r="A102" s="1" t="s">
        <v>6</v>
      </c>
      <c r="B102" s="3" t="s">
        <v>7</v>
      </c>
      <c r="C102" s="28">
        <v>30</v>
      </c>
      <c r="D102" s="35">
        <v>0</v>
      </c>
      <c r="E102" s="79">
        <f t="shared" si="1"/>
        <v>0</v>
      </c>
    </row>
    <row r="103" spans="1:5" ht="90" customHeight="1">
      <c r="A103" s="1" t="s">
        <v>8</v>
      </c>
      <c r="B103" s="3" t="s">
        <v>9</v>
      </c>
      <c r="C103" s="28">
        <v>3</v>
      </c>
      <c r="D103" s="35">
        <v>0</v>
      </c>
      <c r="E103" s="79">
        <f t="shared" si="1"/>
        <v>0</v>
      </c>
    </row>
    <row r="104" spans="1:5" ht="38.25" customHeight="1">
      <c r="A104" s="58" t="s">
        <v>369</v>
      </c>
      <c r="B104" s="59" t="s">
        <v>370</v>
      </c>
      <c r="C104" s="60">
        <v>0</v>
      </c>
      <c r="D104" s="61">
        <f>D105</f>
        <v>0.1</v>
      </c>
      <c r="E104" s="79"/>
    </row>
    <row r="105" spans="1:5" ht="30" customHeight="1">
      <c r="A105" s="1" t="s">
        <v>371</v>
      </c>
      <c r="B105" s="3" t="s">
        <v>372</v>
      </c>
      <c r="C105" s="28">
        <v>0</v>
      </c>
      <c r="D105" s="35">
        <f>D106</f>
        <v>0.1</v>
      </c>
      <c r="E105" s="79"/>
    </row>
    <row r="106" spans="1:5" ht="30" customHeight="1">
      <c r="A106" s="1" t="s">
        <v>374</v>
      </c>
      <c r="B106" s="3" t="s">
        <v>373</v>
      </c>
      <c r="C106" s="28">
        <v>0</v>
      </c>
      <c r="D106" s="35">
        <f>D107</f>
        <v>0.1</v>
      </c>
      <c r="E106" s="79"/>
    </row>
    <row r="107" spans="1:5" ht="30" customHeight="1">
      <c r="A107" s="1" t="s">
        <v>375</v>
      </c>
      <c r="B107" s="3" t="s">
        <v>376</v>
      </c>
      <c r="C107" s="28"/>
      <c r="D107" s="35">
        <f>D108</f>
        <v>0.1</v>
      </c>
      <c r="E107" s="79"/>
    </row>
    <row r="108" spans="1:5" ht="30" customHeight="1">
      <c r="A108" s="1" t="s">
        <v>377</v>
      </c>
      <c r="B108" s="3" t="s">
        <v>378</v>
      </c>
      <c r="C108" s="28"/>
      <c r="D108" s="35">
        <v>0.1</v>
      </c>
      <c r="E108" s="79"/>
    </row>
    <row r="109" spans="1:5" ht="30.75" customHeight="1">
      <c r="A109" s="10" t="s">
        <v>10</v>
      </c>
      <c r="B109" s="8" t="s">
        <v>11</v>
      </c>
      <c r="C109" s="27">
        <f>C110+C125+C122</f>
        <v>75417.7</v>
      </c>
      <c r="D109" s="34">
        <f>D110+D125+D122+D115</f>
        <v>74703.9</v>
      </c>
      <c r="E109" s="80">
        <f t="shared" si="1"/>
        <v>99.0535378299789</v>
      </c>
    </row>
    <row r="110" spans="1:5" ht="90" customHeight="1">
      <c r="A110" s="1" t="s">
        <v>12</v>
      </c>
      <c r="B110" s="12" t="s">
        <v>13</v>
      </c>
      <c r="C110" s="30">
        <f>C111+C113+C117+C119</f>
        <v>57744.7</v>
      </c>
      <c r="D110" s="37">
        <f>D111+D113+D117+D119</f>
        <v>61174.7</v>
      </c>
      <c r="E110" s="79">
        <f t="shared" si="1"/>
        <v>105.93993907665984</v>
      </c>
    </row>
    <row r="111" spans="1:5" ht="60" customHeight="1">
      <c r="A111" s="1" t="s">
        <v>14</v>
      </c>
      <c r="B111" s="12" t="s">
        <v>15</v>
      </c>
      <c r="C111" s="28">
        <f>C112</f>
        <v>36700</v>
      </c>
      <c r="D111" s="35">
        <f>D112</f>
        <v>39365.3</v>
      </c>
      <c r="E111" s="79">
        <f t="shared" si="1"/>
        <v>107.26239782016349</v>
      </c>
    </row>
    <row r="112" spans="1:5" ht="75" customHeight="1">
      <c r="A112" s="1" t="s">
        <v>16</v>
      </c>
      <c r="B112" s="2" t="s">
        <v>17</v>
      </c>
      <c r="C112" s="28">
        <f>35000+1700</f>
        <v>36700</v>
      </c>
      <c r="D112" s="35">
        <v>39365.3</v>
      </c>
      <c r="E112" s="79">
        <f t="shared" si="1"/>
        <v>107.26239782016349</v>
      </c>
    </row>
    <row r="113" spans="1:5" ht="75" customHeight="1">
      <c r="A113" s="23" t="s">
        <v>18</v>
      </c>
      <c r="B113" s="2" t="s">
        <v>19</v>
      </c>
      <c r="C113" s="28">
        <f>C114</f>
        <v>4330</v>
      </c>
      <c r="D113" s="35">
        <f>D114</f>
        <v>4353.1</v>
      </c>
      <c r="E113" s="79">
        <f t="shared" si="1"/>
        <v>100.53348729792148</v>
      </c>
    </row>
    <row r="114" spans="1:5" ht="75" customHeight="1">
      <c r="A114" s="24" t="s">
        <v>20</v>
      </c>
      <c r="B114" s="2" t="s">
        <v>21</v>
      </c>
      <c r="C114" s="28">
        <v>4330</v>
      </c>
      <c r="D114" s="35">
        <v>4353.1</v>
      </c>
      <c r="E114" s="79">
        <f t="shared" si="1"/>
        <v>100.53348729792148</v>
      </c>
    </row>
    <row r="115" spans="1:5" ht="86.25" customHeight="1">
      <c r="A115" s="62" t="s">
        <v>379</v>
      </c>
      <c r="B115" s="63" t="s">
        <v>380</v>
      </c>
      <c r="C115" s="28">
        <v>0</v>
      </c>
      <c r="D115" s="35">
        <f>D116</f>
        <v>1.5</v>
      </c>
      <c r="E115" s="79"/>
    </row>
    <row r="116" spans="1:5" ht="75" customHeight="1">
      <c r="A116" s="62" t="s">
        <v>381</v>
      </c>
      <c r="B116" s="63" t="s">
        <v>382</v>
      </c>
      <c r="C116" s="28">
        <v>0</v>
      </c>
      <c r="D116" s="35">
        <v>1.5</v>
      </c>
      <c r="E116" s="79"/>
    </row>
    <row r="117" spans="1:5" ht="45" customHeight="1">
      <c r="A117" s="1" t="s">
        <v>22</v>
      </c>
      <c r="B117" s="12" t="s">
        <v>23</v>
      </c>
      <c r="C117" s="30">
        <f>C118</f>
        <v>16700</v>
      </c>
      <c r="D117" s="37">
        <f>D118</f>
        <v>17441.6</v>
      </c>
      <c r="E117" s="79">
        <f t="shared" si="1"/>
        <v>104.44071856287425</v>
      </c>
    </row>
    <row r="118" spans="1:5" ht="30" customHeight="1">
      <c r="A118" s="1" t="s">
        <v>24</v>
      </c>
      <c r="B118" s="3" t="s">
        <v>25</v>
      </c>
      <c r="C118" s="28">
        <v>16700</v>
      </c>
      <c r="D118" s="35">
        <v>17441.6</v>
      </c>
      <c r="E118" s="79">
        <f t="shared" si="1"/>
        <v>104.44071856287425</v>
      </c>
    </row>
    <row r="119" spans="1:5" ht="45" customHeight="1">
      <c r="A119" s="1" t="s">
        <v>26</v>
      </c>
      <c r="B119" s="3" t="s">
        <v>27</v>
      </c>
      <c r="C119" s="28">
        <f>C120</f>
        <v>14.7</v>
      </c>
      <c r="D119" s="35">
        <f>D120</f>
        <v>14.7</v>
      </c>
      <c r="E119" s="79">
        <f t="shared" si="1"/>
        <v>100</v>
      </c>
    </row>
    <row r="120" spans="1:5" ht="45" customHeight="1">
      <c r="A120" s="1" t="s">
        <v>28</v>
      </c>
      <c r="B120" s="3" t="s">
        <v>29</v>
      </c>
      <c r="C120" s="28">
        <f>C121</f>
        <v>14.7</v>
      </c>
      <c r="D120" s="35">
        <f>D121</f>
        <v>14.7</v>
      </c>
      <c r="E120" s="79">
        <f t="shared" si="1"/>
        <v>100</v>
      </c>
    </row>
    <row r="121" spans="1:5" ht="90" customHeight="1">
      <c r="A121" s="1" t="s">
        <v>30</v>
      </c>
      <c r="B121" s="3" t="s">
        <v>31</v>
      </c>
      <c r="C121" s="28">
        <v>14.7</v>
      </c>
      <c r="D121" s="35">
        <v>14.7</v>
      </c>
      <c r="E121" s="79">
        <f t="shared" si="1"/>
        <v>100</v>
      </c>
    </row>
    <row r="122" spans="1:5" ht="30" customHeight="1">
      <c r="A122" s="1" t="s">
        <v>32</v>
      </c>
      <c r="B122" s="3" t="s">
        <v>33</v>
      </c>
      <c r="C122" s="28">
        <f>C123</f>
        <v>150</v>
      </c>
      <c r="D122" s="35">
        <f>D123</f>
        <v>0</v>
      </c>
      <c r="E122" s="79">
        <f t="shared" si="1"/>
        <v>0</v>
      </c>
    </row>
    <row r="123" spans="1:5" ht="45" customHeight="1">
      <c r="A123" s="1" t="s">
        <v>34</v>
      </c>
      <c r="B123" s="3" t="s">
        <v>35</v>
      </c>
      <c r="C123" s="28">
        <f>C124</f>
        <v>150</v>
      </c>
      <c r="D123" s="35">
        <f>D124</f>
        <v>0</v>
      </c>
      <c r="E123" s="79">
        <f t="shared" si="1"/>
        <v>0</v>
      </c>
    </row>
    <row r="124" spans="1:5" ht="60" customHeight="1">
      <c r="A124" s="1" t="s">
        <v>36</v>
      </c>
      <c r="B124" s="3" t="s">
        <v>37</v>
      </c>
      <c r="C124" s="28">
        <v>150</v>
      </c>
      <c r="D124" s="35">
        <v>0</v>
      </c>
      <c r="E124" s="79">
        <f t="shared" si="1"/>
        <v>0</v>
      </c>
    </row>
    <row r="125" spans="1:5" ht="90" customHeight="1">
      <c r="A125" s="1" t="s">
        <v>38</v>
      </c>
      <c r="B125" s="3" t="s">
        <v>39</v>
      </c>
      <c r="C125" s="28">
        <f>C126</f>
        <v>17523</v>
      </c>
      <c r="D125" s="35">
        <f>D126</f>
        <v>13527.7</v>
      </c>
      <c r="E125" s="79">
        <f t="shared" si="1"/>
        <v>77.1996804200194</v>
      </c>
    </row>
    <row r="126" spans="1:5" ht="90" customHeight="1">
      <c r="A126" s="1" t="s">
        <v>40</v>
      </c>
      <c r="B126" s="3" t="s">
        <v>41</v>
      </c>
      <c r="C126" s="28">
        <f>C127</f>
        <v>17523</v>
      </c>
      <c r="D126" s="35">
        <f>D127</f>
        <v>13527.7</v>
      </c>
      <c r="E126" s="79">
        <f t="shared" si="1"/>
        <v>77.1996804200194</v>
      </c>
    </row>
    <row r="127" spans="1:5" ht="75" customHeight="1">
      <c r="A127" s="1" t="s">
        <v>42</v>
      </c>
      <c r="B127" s="3" t="s">
        <v>43</v>
      </c>
      <c r="C127" s="28">
        <f>SUM(C129:C130)</f>
        <v>17523</v>
      </c>
      <c r="D127" s="35">
        <f>SUM(D129:D131)</f>
        <v>13527.7</v>
      </c>
      <c r="E127" s="79">
        <f t="shared" si="1"/>
        <v>77.1996804200194</v>
      </c>
    </row>
    <row r="128" spans="1:5" ht="15" customHeight="1">
      <c r="A128" s="1" t="s">
        <v>44</v>
      </c>
      <c r="B128" s="3"/>
      <c r="C128" s="28"/>
      <c r="D128" s="35"/>
      <c r="E128" s="79"/>
    </row>
    <row r="129" spans="1:5" ht="105" customHeight="1">
      <c r="A129" s="1" t="s">
        <v>45</v>
      </c>
      <c r="B129" s="3" t="s">
        <v>46</v>
      </c>
      <c r="C129" s="28">
        <v>10523</v>
      </c>
      <c r="D129" s="35">
        <v>9678.9</v>
      </c>
      <c r="E129" s="79">
        <f t="shared" si="1"/>
        <v>91.97852323481897</v>
      </c>
    </row>
    <row r="130" spans="1:5" ht="135" customHeight="1">
      <c r="A130" s="1" t="s">
        <v>47</v>
      </c>
      <c r="B130" s="3" t="s">
        <v>48</v>
      </c>
      <c r="C130" s="28">
        <v>7000</v>
      </c>
      <c r="D130" s="35">
        <v>3661.3</v>
      </c>
      <c r="E130" s="79">
        <f t="shared" si="1"/>
        <v>52.30428571428571</v>
      </c>
    </row>
    <row r="131" spans="1:5" ht="92.25" customHeight="1">
      <c r="A131" s="64" t="s">
        <v>383</v>
      </c>
      <c r="B131" s="65" t="s">
        <v>384</v>
      </c>
      <c r="C131" s="28">
        <v>0</v>
      </c>
      <c r="D131" s="35">
        <v>187.5</v>
      </c>
      <c r="E131" s="79"/>
    </row>
    <row r="132" spans="1:5" ht="15" customHeight="1">
      <c r="A132" s="10" t="s">
        <v>49</v>
      </c>
      <c r="B132" s="8" t="s">
        <v>50</v>
      </c>
      <c r="C132" s="27">
        <f>C133</f>
        <v>452</v>
      </c>
      <c r="D132" s="34">
        <f>D133</f>
        <v>452.2</v>
      </c>
      <c r="E132" s="80">
        <f t="shared" si="1"/>
        <v>100.0442477876106</v>
      </c>
    </row>
    <row r="133" spans="1:5" ht="15" customHeight="1">
      <c r="A133" s="11" t="s">
        <v>51</v>
      </c>
      <c r="B133" s="12" t="s">
        <v>52</v>
      </c>
      <c r="C133" s="28">
        <f>SUM(C134:C138)</f>
        <v>452</v>
      </c>
      <c r="D133" s="35">
        <f>D134+D136+D138</f>
        <v>452.2</v>
      </c>
      <c r="E133" s="79">
        <f t="shared" si="1"/>
        <v>100.0442477876106</v>
      </c>
    </row>
    <row r="134" spans="1:5" ht="30" customHeight="1">
      <c r="A134" s="11" t="s">
        <v>53</v>
      </c>
      <c r="B134" s="12" t="s">
        <v>54</v>
      </c>
      <c r="C134" s="28">
        <f>209-159</f>
        <v>50</v>
      </c>
      <c r="D134" s="35">
        <f>D135</f>
        <v>44.5</v>
      </c>
      <c r="E134" s="79">
        <f t="shared" si="1"/>
        <v>89</v>
      </c>
    </row>
    <row r="135" spans="1:5" ht="30" customHeight="1">
      <c r="A135" s="45" t="s">
        <v>385</v>
      </c>
      <c r="B135" s="46" t="s">
        <v>386</v>
      </c>
      <c r="C135" s="28"/>
      <c r="D135" s="35">
        <v>44.5</v>
      </c>
      <c r="E135" s="79"/>
    </row>
    <row r="136" spans="1:5" ht="15" customHeight="1">
      <c r="A136" s="11" t="s">
        <v>55</v>
      </c>
      <c r="B136" s="12" t="s">
        <v>56</v>
      </c>
      <c r="C136" s="28">
        <f>192-72</f>
        <v>120</v>
      </c>
      <c r="D136" s="35">
        <f>D137</f>
        <v>113.7</v>
      </c>
      <c r="E136" s="79">
        <f t="shared" si="1"/>
        <v>94.75</v>
      </c>
    </row>
    <row r="137" spans="1:5" ht="64.5" customHeight="1">
      <c r="A137" s="45" t="s">
        <v>387</v>
      </c>
      <c r="B137" s="46" t="s">
        <v>388</v>
      </c>
      <c r="C137" s="28"/>
      <c r="D137" s="35">
        <v>113.7</v>
      </c>
      <c r="E137" s="79"/>
    </row>
    <row r="138" spans="1:5" ht="15" customHeight="1">
      <c r="A138" s="11" t="s">
        <v>57</v>
      </c>
      <c r="B138" s="12" t="s">
        <v>58</v>
      </c>
      <c r="C138" s="28">
        <f>100+182</f>
        <v>282</v>
      </c>
      <c r="D138" s="35">
        <f>D139+D141</f>
        <v>294</v>
      </c>
      <c r="E138" s="79">
        <f t="shared" si="1"/>
        <v>104.25531914893618</v>
      </c>
    </row>
    <row r="139" spans="1:5" ht="15" customHeight="1">
      <c r="A139" s="45" t="s">
        <v>391</v>
      </c>
      <c r="B139" s="46" t="s">
        <v>392</v>
      </c>
      <c r="C139" s="28">
        <v>282</v>
      </c>
      <c r="D139" s="35">
        <f>D140</f>
        <v>274</v>
      </c>
      <c r="E139" s="79">
        <f t="shared" si="1"/>
        <v>97.16312056737588</v>
      </c>
    </row>
    <row r="140" spans="1:5" ht="75" customHeight="1">
      <c r="A140" s="51" t="s">
        <v>389</v>
      </c>
      <c r="B140" s="52" t="s">
        <v>390</v>
      </c>
      <c r="C140" s="53"/>
      <c r="D140" s="35">
        <v>274</v>
      </c>
      <c r="E140" s="79"/>
    </row>
    <row r="141" spans="1:5" ht="30.75" customHeight="1">
      <c r="A141" s="45" t="s">
        <v>393</v>
      </c>
      <c r="B141" s="46" t="s">
        <v>394</v>
      </c>
      <c r="C141" s="35"/>
      <c r="D141" s="35">
        <f>D142</f>
        <v>20</v>
      </c>
      <c r="E141" s="79"/>
    </row>
    <row r="142" spans="1:5" ht="75" customHeight="1">
      <c r="A142" s="45" t="s">
        <v>396</v>
      </c>
      <c r="B142" s="46" t="s">
        <v>395</v>
      </c>
      <c r="C142" s="35"/>
      <c r="D142" s="35">
        <v>20</v>
      </c>
      <c r="E142" s="79"/>
    </row>
    <row r="143" spans="1:5" ht="30.75" customHeight="1">
      <c r="A143" s="43" t="s">
        <v>59</v>
      </c>
      <c r="B143" s="44" t="s">
        <v>60</v>
      </c>
      <c r="C143" s="66">
        <f>C147</f>
        <v>2568.9</v>
      </c>
      <c r="D143" s="34">
        <f>D147+D144</f>
        <v>2693.7</v>
      </c>
      <c r="E143" s="80">
        <f t="shared" si="1"/>
        <v>104.85811047530069</v>
      </c>
    </row>
    <row r="144" spans="1:5" ht="23.25" customHeight="1">
      <c r="A144" s="67" t="s">
        <v>397</v>
      </c>
      <c r="B144" s="68" t="s">
        <v>399</v>
      </c>
      <c r="C144" s="69">
        <v>0</v>
      </c>
      <c r="D144" s="70">
        <f>D145</f>
        <v>0.1</v>
      </c>
      <c r="E144" s="79"/>
    </row>
    <row r="145" spans="1:5" ht="23.25" customHeight="1">
      <c r="A145" s="67" t="s">
        <v>398</v>
      </c>
      <c r="B145" s="68" t="s">
        <v>400</v>
      </c>
      <c r="C145" s="69">
        <v>0</v>
      </c>
      <c r="D145" s="70">
        <f>D146</f>
        <v>0.1</v>
      </c>
      <c r="E145" s="79"/>
    </row>
    <row r="146" spans="1:5" ht="30.75" customHeight="1">
      <c r="A146" s="67" t="s">
        <v>402</v>
      </c>
      <c r="B146" s="68" t="s">
        <v>401</v>
      </c>
      <c r="C146" s="69">
        <v>0</v>
      </c>
      <c r="D146" s="70">
        <v>0.1</v>
      </c>
      <c r="E146" s="79"/>
    </row>
    <row r="147" spans="1:5" ht="15" customHeight="1">
      <c r="A147" s="11" t="s">
        <v>61</v>
      </c>
      <c r="B147" s="12" t="s">
        <v>62</v>
      </c>
      <c r="C147" s="28">
        <f>C148</f>
        <v>2568.9</v>
      </c>
      <c r="D147" s="35">
        <f>D148</f>
        <v>2693.6</v>
      </c>
      <c r="E147" s="79">
        <f aca="true" t="shared" si="2" ref="E147:E207">D147/C147*100</f>
        <v>104.85421775857371</v>
      </c>
    </row>
    <row r="148" spans="1:5" ht="15" customHeight="1">
      <c r="A148" s="11" t="s">
        <v>63</v>
      </c>
      <c r="B148" s="12" t="s">
        <v>64</v>
      </c>
      <c r="C148" s="28">
        <f>C149</f>
        <v>2568.9</v>
      </c>
      <c r="D148" s="35">
        <f>D149</f>
        <v>2693.6</v>
      </c>
      <c r="E148" s="79">
        <f t="shared" si="2"/>
        <v>104.85421775857371</v>
      </c>
    </row>
    <row r="149" spans="1:5" ht="30" customHeight="1">
      <c r="A149" s="11" t="s">
        <v>65</v>
      </c>
      <c r="B149" s="12" t="s">
        <v>66</v>
      </c>
      <c r="C149" s="28">
        <f>550+1335.9+683</f>
        <v>2568.9</v>
      </c>
      <c r="D149" s="35">
        <v>2693.6</v>
      </c>
      <c r="E149" s="79">
        <f t="shared" si="2"/>
        <v>104.85421775857371</v>
      </c>
    </row>
    <row r="150" spans="1:5" ht="30.75" customHeight="1">
      <c r="A150" s="10" t="s">
        <v>67</v>
      </c>
      <c r="B150" s="8" t="s">
        <v>68</v>
      </c>
      <c r="C150" s="27">
        <f>C153+C151+C156</f>
        <v>8134.8</v>
      </c>
      <c r="D150" s="34">
        <f>D153+D151+D156</f>
        <v>7375.199999999999</v>
      </c>
      <c r="E150" s="80">
        <f t="shared" si="2"/>
        <v>90.66233957810886</v>
      </c>
    </row>
    <row r="151" spans="1:5" ht="15" customHeight="1">
      <c r="A151" s="11" t="s">
        <v>69</v>
      </c>
      <c r="B151" s="12" t="s">
        <v>70</v>
      </c>
      <c r="C151" s="30">
        <f>C152</f>
        <v>898.1</v>
      </c>
      <c r="D151" s="37">
        <f>D152</f>
        <v>899.9</v>
      </c>
      <c r="E151" s="79">
        <f t="shared" si="2"/>
        <v>100.20042311546598</v>
      </c>
    </row>
    <row r="152" spans="1:5" ht="30" customHeight="1">
      <c r="A152" s="11" t="s">
        <v>71</v>
      </c>
      <c r="B152" s="12" t="s">
        <v>72</v>
      </c>
      <c r="C152" s="30">
        <v>898.1</v>
      </c>
      <c r="D152" s="37">
        <v>899.9</v>
      </c>
      <c r="E152" s="79">
        <f t="shared" si="2"/>
        <v>100.20042311546598</v>
      </c>
    </row>
    <row r="153" spans="1:5" ht="75" customHeight="1">
      <c r="A153" s="5" t="s">
        <v>73</v>
      </c>
      <c r="B153" s="3" t="s">
        <v>74</v>
      </c>
      <c r="C153" s="30">
        <f>C154</f>
        <v>7000</v>
      </c>
      <c r="D153" s="37">
        <f>D154</f>
        <v>6219.4</v>
      </c>
      <c r="E153" s="79">
        <f t="shared" si="2"/>
        <v>88.84857142857142</v>
      </c>
    </row>
    <row r="154" spans="1:5" ht="90" customHeight="1">
      <c r="A154" s="1" t="s">
        <v>75</v>
      </c>
      <c r="B154" s="3" t="s">
        <v>76</v>
      </c>
      <c r="C154" s="30">
        <f>C155</f>
        <v>7000</v>
      </c>
      <c r="D154" s="37">
        <f>D155</f>
        <v>6219.4</v>
      </c>
      <c r="E154" s="79">
        <f t="shared" si="2"/>
        <v>88.84857142857142</v>
      </c>
    </row>
    <row r="155" spans="1:5" ht="90" customHeight="1">
      <c r="A155" s="1" t="s">
        <v>77</v>
      </c>
      <c r="B155" s="3" t="s">
        <v>78</v>
      </c>
      <c r="C155" s="28">
        <v>7000</v>
      </c>
      <c r="D155" s="35">
        <v>6219.4</v>
      </c>
      <c r="E155" s="79">
        <f t="shared" si="2"/>
        <v>88.84857142857142</v>
      </c>
    </row>
    <row r="156" spans="1:5" ht="75" customHeight="1">
      <c r="A156" s="1" t="s">
        <v>79</v>
      </c>
      <c r="B156" s="3" t="s">
        <v>80</v>
      </c>
      <c r="C156" s="28">
        <f>C157</f>
        <v>236.7</v>
      </c>
      <c r="D156" s="35">
        <f>D157</f>
        <v>255.9</v>
      </c>
      <c r="E156" s="79">
        <f t="shared" si="2"/>
        <v>108.11153358681878</v>
      </c>
    </row>
    <row r="157" spans="1:5" ht="75" customHeight="1">
      <c r="A157" s="1" t="s">
        <v>81</v>
      </c>
      <c r="B157" s="3" t="s">
        <v>82</v>
      </c>
      <c r="C157" s="28">
        <f>C158</f>
        <v>236.7</v>
      </c>
      <c r="D157" s="35">
        <f>D158</f>
        <v>255.9</v>
      </c>
      <c r="E157" s="79">
        <f t="shared" si="2"/>
        <v>108.11153358681878</v>
      </c>
    </row>
    <row r="158" spans="1:5" ht="90" customHeight="1">
      <c r="A158" s="1" t="s">
        <v>83</v>
      </c>
      <c r="B158" s="3" t="s">
        <v>84</v>
      </c>
      <c r="C158" s="28">
        <f>151.2+85.5</f>
        <v>236.7</v>
      </c>
      <c r="D158" s="35">
        <v>255.9</v>
      </c>
      <c r="E158" s="79">
        <f t="shared" si="2"/>
        <v>108.11153358681878</v>
      </c>
    </row>
    <row r="159" spans="1:5" ht="15" customHeight="1">
      <c r="A159" s="10" t="s">
        <v>85</v>
      </c>
      <c r="B159" s="8" t="s">
        <v>86</v>
      </c>
      <c r="C159" s="29">
        <f>C160+C171+C183+C169+C180</f>
        <v>2833</v>
      </c>
      <c r="D159" s="36">
        <f>D160+D171+D183+D169+D180+D167+D176+D178</f>
        <v>4812.7</v>
      </c>
      <c r="E159" s="80">
        <f t="shared" si="2"/>
        <v>169.87998588069183</v>
      </c>
    </row>
    <row r="160" spans="1:5" ht="30" customHeight="1">
      <c r="A160" s="11" t="s">
        <v>87</v>
      </c>
      <c r="B160" s="12" t="s">
        <v>88</v>
      </c>
      <c r="C160" s="28">
        <f>C161</f>
        <v>268</v>
      </c>
      <c r="D160" s="35">
        <f>D161+D163+D165</f>
        <v>118.89999999999999</v>
      </c>
      <c r="E160" s="79">
        <f t="shared" si="2"/>
        <v>44.365671641791046</v>
      </c>
    </row>
    <row r="161" spans="1:5" ht="75" customHeight="1">
      <c r="A161" s="11" t="s">
        <v>89</v>
      </c>
      <c r="B161" s="12" t="s">
        <v>90</v>
      </c>
      <c r="C161" s="28">
        <v>268</v>
      </c>
      <c r="D161" s="35">
        <f>D162</f>
        <v>103.1</v>
      </c>
      <c r="E161" s="79">
        <f t="shared" si="2"/>
        <v>38.47014925373134</v>
      </c>
    </row>
    <row r="162" spans="1:5" ht="75" customHeight="1">
      <c r="A162" s="51" t="s">
        <v>403</v>
      </c>
      <c r="B162" s="52" t="s">
        <v>404</v>
      </c>
      <c r="C162" s="53"/>
      <c r="D162" s="35">
        <v>103.1</v>
      </c>
      <c r="E162" s="79"/>
    </row>
    <row r="163" spans="1:5" ht="44.25" customHeight="1">
      <c r="A163" s="45" t="s">
        <v>405</v>
      </c>
      <c r="B163" s="46" t="s">
        <v>406</v>
      </c>
      <c r="C163" s="35">
        <v>0</v>
      </c>
      <c r="D163" s="35">
        <f>D164</f>
        <v>3.3</v>
      </c>
      <c r="E163" s="79"/>
    </row>
    <row r="164" spans="1:5" ht="44.25" customHeight="1">
      <c r="A164" s="45" t="s">
        <v>407</v>
      </c>
      <c r="B164" s="46" t="s">
        <v>408</v>
      </c>
      <c r="C164" s="35"/>
      <c r="D164" s="35">
        <v>3.3</v>
      </c>
      <c r="E164" s="79"/>
    </row>
    <row r="165" spans="1:5" ht="49.5" customHeight="1">
      <c r="A165" s="45" t="s">
        <v>409</v>
      </c>
      <c r="B165" s="46" t="s">
        <v>411</v>
      </c>
      <c r="C165" s="35">
        <v>0</v>
      </c>
      <c r="D165" s="35">
        <f>D166</f>
        <v>12.5</v>
      </c>
      <c r="E165" s="79"/>
    </row>
    <row r="166" spans="1:5" ht="87" customHeight="1">
      <c r="A166" s="45" t="s">
        <v>410</v>
      </c>
      <c r="B166" s="46" t="s">
        <v>412</v>
      </c>
      <c r="C166" s="35"/>
      <c r="D166" s="35">
        <v>12.5</v>
      </c>
      <c r="E166" s="79"/>
    </row>
    <row r="167" spans="1:5" ht="75.75" customHeight="1">
      <c r="A167" s="45" t="s">
        <v>413</v>
      </c>
      <c r="B167" s="46" t="s">
        <v>414</v>
      </c>
      <c r="C167" s="35">
        <v>0</v>
      </c>
      <c r="D167" s="35">
        <f>D168</f>
        <v>99</v>
      </c>
      <c r="E167" s="79"/>
    </row>
    <row r="168" spans="1:5" ht="101.25" customHeight="1">
      <c r="A168" s="45" t="s">
        <v>415</v>
      </c>
      <c r="B168" s="46" t="s">
        <v>416</v>
      </c>
      <c r="C168" s="35"/>
      <c r="D168" s="35">
        <v>99</v>
      </c>
      <c r="E168" s="79"/>
    </row>
    <row r="169" spans="1:5" ht="30" customHeight="1">
      <c r="A169" s="47" t="s">
        <v>91</v>
      </c>
      <c r="B169" s="48" t="s">
        <v>92</v>
      </c>
      <c r="C169" s="49">
        <f>C170</f>
        <v>140</v>
      </c>
      <c r="D169" s="50">
        <f>D170</f>
        <v>200.4</v>
      </c>
      <c r="E169" s="79">
        <f t="shared" si="2"/>
        <v>143.14285714285714</v>
      </c>
    </row>
    <row r="170" spans="1:5" ht="30" customHeight="1">
      <c r="A170" s="11" t="s">
        <v>93</v>
      </c>
      <c r="B170" s="12" t="s">
        <v>94</v>
      </c>
      <c r="C170" s="28">
        <v>140</v>
      </c>
      <c r="D170" s="35">
        <v>200.4</v>
      </c>
      <c r="E170" s="79">
        <f t="shared" si="2"/>
        <v>143.14285714285714</v>
      </c>
    </row>
    <row r="171" spans="1:5" ht="120" customHeight="1">
      <c r="A171" s="5" t="s">
        <v>95</v>
      </c>
      <c r="B171" s="3" t="s">
        <v>96</v>
      </c>
      <c r="C171" s="28">
        <v>559</v>
      </c>
      <c r="D171" s="35">
        <f>D172+D174</f>
        <v>165.6</v>
      </c>
      <c r="E171" s="79">
        <f t="shared" si="2"/>
        <v>29.62432915921288</v>
      </c>
    </row>
    <row r="172" spans="1:5" ht="46.5" customHeight="1">
      <c r="A172" s="40" t="s">
        <v>417</v>
      </c>
      <c r="B172" s="41" t="s">
        <v>418</v>
      </c>
      <c r="C172" s="28">
        <v>559</v>
      </c>
      <c r="D172" s="35">
        <f>D173</f>
        <v>73</v>
      </c>
      <c r="E172" s="79">
        <f t="shared" si="2"/>
        <v>13.059033989266547</v>
      </c>
    </row>
    <row r="173" spans="1:5" ht="91.5" customHeight="1">
      <c r="A173" s="45" t="s">
        <v>419</v>
      </c>
      <c r="B173" s="41" t="s">
        <v>420</v>
      </c>
      <c r="C173" s="28"/>
      <c r="D173" s="35">
        <v>73</v>
      </c>
      <c r="E173" s="79"/>
    </row>
    <row r="174" spans="1:5" ht="35.25" customHeight="1">
      <c r="A174" s="40" t="s">
        <v>421</v>
      </c>
      <c r="B174" s="41" t="s">
        <v>422</v>
      </c>
      <c r="C174" s="42">
        <v>0</v>
      </c>
      <c r="D174" s="35">
        <f>D175</f>
        <v>92.6</v>
      </c>
      <c r="E174" s="79"/>
    </row>
    <row r="175" spans="1:5" ht="72" customHeight="1">
      <c r="A175" s="72" t="s">
        <v>423</v>
      </c>
      <c r="B175" s="55" t="s">
        <v>424</v>
      </c>
      <c r="C175" s="73"/>
      <c r="D175" s="35">
        <v>92.6</v>
      </c>
      <c r="E175" s="79"/>
    </row>
    <row r="176" spans="1:5" ht="72" customHeight="1">
      <c r="A176" s="40" t="s">
        <v>425</v>
      </c>
      <c r="B176" s="41" t="s">
        <v>426</v>
      </c>
      <c r="C176" s="35">
        <v>0</v>
      </c>
      <c r="D176" s="35">
        <f>D177</f>
        <v>-12</v>
      </c>
      <c r="E176" s="79"/>
    </row>
    <row r="177" spans="1:5" ht="97.5" customHeight="1">
      <c r="A177" s="40" t="s">
        <v>427</v>
      </c>
      <c r="B177" s="41" t="s">
        <v>428</v>
      </c>
      <c r="C177" s="35"/>
      <c r="D177" s="35">
        <v>-12</v>
      </c>
      <c r="E177" s="79"/>
    </row>
    <row r="178" spans="1:5" ht="59.25" customHeight="1">
      <c r="A178" s="40" t="s">
        <v>429</v>
      </c>
      <c r="B178" s="41" t="s">
        <v>430</v>
      </c>
      <c r="C178" s="35">
        <v>0</v>
      </c>
      <c r="D178" s="35">
        <f>D179</f>
        <v>11.7</v>
      </c>
      <c r="E178" s="79"/>
    </row>
    <row r="179" spans="1:5" ht="75.75" customHeight="1">
      <c r="A179" s="40" t="s">
        <v>431</v>
      </c>
      <c r="B179" s="41" t="s">
        <v>432</v>
      </c>
      <c r="C179" s="35"/>
      <c r="D179" s="35">
        <v>11.7</v>
      </c>
      <c r="E179" s="79"/>
    </row>
    <row r="180" spans="1:5" ht="60" customHeight="1">
      <c r="A180" s="71" t="s">
        <v>97</v>
      </c>
      <c r="B180" s="56" t="s">
        <v>98</v>
      </c>
      <c r="C180" s="49">
        <f>C181</f>
        <v>1400</v>
      </c>
      <c r="D180" s="50">
        <f>D181</f>
        <v>2897.8</v>
      </c>
      <c r="E180" s="79">
        <f t="shared" si="2"/>
        <v>206.9857142857143</v>
      </c>
    </row>
    <row r="181" spans="1:5" ht="75" customHeight="1">
      <c r="A181" s="5" t="s">
        <v>99</v>
      </c>
      <c r="B181" s="3" t="s">
        <v>100</v>
      </c>
      <c r="C181" s="28">
        <v>1400</v>
      </c>
      <c r="D181" s="35">
        <f>D182</f>
        <v>2897.8</v>
      </c>
      <c r="E181" s="79">
        <f t="shared" si="2"/>
        <v>206.9857142857143</v>
      </c>
    </row>
    <row r="182" spans="1:5" ht="125.25" customHeight="1">
      <c r="A182" s="40" t="s">
        <v>433</v>
      </c>
      <c r="B182" s="41" t="s">
        <v>434</v>
      </c>
      <c r="C182" s="28"/>
      <c r="D182" s="35">
        <v>2897.8</v>
      </c>
      <c r="E182" s="79"/>
    </row>
    <row r="183" spans="1:5" ht="30" customHeight="1">
      <c r="A183" s="1" t="s">
        <v>101</v>
      </c>
      <c r="B183" s="12" t="s">
        <v>102</v>
      </c>
      <c r="C183" s="28">
        <f>C184</f>
        <v>466</v>
      </c>
      <c r="D183" s="35">
        <f>D184</f>
        <v>1331.3</v>
      </c>
      <c r="E183" s="79">
        <f t="shared" si="2"/>
        <v>285.6866952789699</v>
      </c>
    </row>
    <row r="184" spans="1:5" ht="45" customHeight="1">
      <c r="A184" s="1" t="s">
        <v>103</v>
      </c>
      <c r="B184" s="2" t="s">
        <v>104</v>
      </c>
      <c r="C184" s="28">
        <v>466</v>
      </c>
      <c r="D184" s="35">
        <f>D185</f>
        <v>1331.3</v>
      </c>
      <c r="E184" s="79">
        <f t="shared" si="2"/>
        <v>285.6866952789699</v>
      </c>
    </row>
    <row r="185" spans="1:5" ht="88.5" customHeight="1">
      <c r="A185" s="57" t="s">
        <v>435</v>
      </c>
      <c r="B185" s="63" t="s">
        <v>436</v>
      </c>
      <c r="C185" s="28"/>
      <c r="D185" s="35">
        <v>1331.3</v>
      </c>
      <c r="E185" s="79"/>
    </row>
    <row r="186" spans="1:5" ht="15" customHeight="1">
      <c r="A186" s="10" t="s">
        <v>105</v>
      </c>
      <c r="B186" s="8" t="s">
        <v>106</v>
      </c>
      <c r="C186" s="29">
        <f>C189</f>
        <v>8263.8</v>
      </c>
      <c r="D186" s="36">
        <f>D189+D187</f>
        <v>10195.400000000001</v>
      </c>
      <c r="E186" s="80">
        <f t="shared" si="2"/>
        <v>123.37423461361603</v>
      </c>
    </row>
    <row r="187" spans="1:5" ht="15" customHeight="1">
      <c r="A187" s="45" t="s">
        <v>437</v>
      </c>
      <c r="B187" s="46" t="s">
        <v>438</v>
      </c>
      <c r="C187" s="74">
        <v>0</v>
      </c>
      <c r="D187" s="75">
        <f>D188</f>
        <v>-87.8</v>
      </c>
      <c r="E187" s="79"/>
    </row>
    <row r="188" spans="1:5" ht="15" customHeight="1">
      <c r="A188" s="45" t="s">
        <v>439</v>
      </c>
      <c r="B188" s="46" t="s">
        <v>440</v>
      </c>
      <c r="C188" s="74">
        <v>0</v>
      </c>
      <c r="D188" s="75">
        <v>-87.8</v>
      </c>
      <c r="E188" s="79"/>
    </row>
    <row r="189" spans="1:5" ht="15" customHeight="1">
      <c r="A189" s="11" t="s">
        <v>105</v>
      </c>
      <c r="B189" s="12" t="s">
        <v>107</v>
      </c>
      <c r="C189" s="28">
        <f>C190</f>
        <v>8263.8</v>
      </c>
      <c r="D189" s="35">
        <f>D190</f>
        <v>10283.2</v>
      </c>
      <c r="E189" s="79">
        <f t="shared" si="2"/>
        <v>124.43669982332585</v>
      </c>
    </row>
    <row r="190" spans="1:5" ht="15" customHeight="1">
      <c r="A190" s="13" t="s">
        <v>108</v>
      </c>
      <c r="B190" s="2" t="s">
        <v>109</v>
      </c>
      <c r="C190" s="28">
        <f>C194+C192+C193</f>
        <v>8263.8</v>
      </c>
      <c r="D190" s="35">
        <f>D194+D192+D193</f>
        <v>10283.2</v>
      </c>
      <c r="E190" s="79">
        <f t="shared" si="2"/>
        <v>124.43669982332585</v>
      </c>
    </row>
    <row r="191" spans="1:5" ht="15" customHeight="1">
      <c r="A191" s="13" t="s">
        <v>44</v>
      </c>
      <c r="B191" s="2"/>
      <c r="C191" s="28"/>
      <c r="D191" s="35"/>
      <c r="E191" s="79"/>
    </row>
    <row r="192" spans="1:5" ht="45" customHeight="1">
      <c r="A192" s="13" t="s">
        <v>110</v>
      </c>
      <c r="B192" s="2" t="s">
        <v>111</v>
      </c>
      <c r="C192" s="28">
        <f>500+2879.9</f>
        <v>3379.9</v>
      </c>
      <c r="D192" s="35">
        <v>4908.5</v>
      </c>
      <c r="E192" s="79">
        <f t="shared" si="2"/>
        <v>145.22619012396817</v>
      </c>
    </row>
    <row r="193" spans="1:5" ht="30" customHeight="1">
      <c r="A193" s="13" t="s">
        <v>112</v>
      </c>
      <c r="B193" s="2" t="s">
        <v>113</v>
      </c>
      <c r="C193" s="28">
        <v>3443.9</v>
      </c>
      <c r="D193" s="35">
        <v>3443.9</v>
      </c>
      <c r="E193" s="79">
        <f t="shared" si="2"/>
        <v>100</v>
      </c>
    </row>
    <row r="194" spans="1:5" ht="30" customHeight="1">
      <c r="A194" s="13" t="s">
        <v>114</v>
      </c>
      <c r="B194" s="2" t="s">
        <v>115</v>
      </c>
      <c r="C194" s="28">
        <v>1440</v>
      </c>
      <c r="D194" s="35">
        <v>1930.8</v>
      </c>
      <c r="E194" s="79">
        <f t="shared" si="2"/>
        <v>134.08333333333334</v>
      </c>
    </row>
    <row r="195" spans="1:5" ht="15" customHeight="1">
      <c r="A195" s="10" t="s">
        <v>116</v>
      </c>
      <c r="B195" s="8" t="s">
        <v>117</v>
      </c>
      <c r="C195" s="27">
        <f>C196+C299+C294</f>
        <v>1099699.7</v>
      </c>
      <c r="D195" s="34">
        <f>D196+D299+D294</f>
        <v>1001325.6999999998</v>
      </c>
      <c r="E195" s="80">
        <f t="shared" si="2"/>
        <v>91.05446696038926</v>
      </c>
    </row>
    <row r="196" spans="1:5" ht="30.75" customHeight="1">
      <c r="A196" s="10" t="s">
        <v>118</v>
      </c>
      <c r="B196" s="8" t="s">
        <v>119</v>
      </c>
      <c r="C196" s="27">
        <f>C197+C224+C200+C280</f>
        <v>1098915.5</v>
      </c>
      <c r="D196" s="34">
        <f>D197+D224+D200+D280</f>
        <v>1004598.0999999999</v>
      </c>
      <c r="E196" s="80">
        <f t="shared" si="2"/>
        <v>91.41722907721294</v>
      </c>
    </row>
    <row r="197" spans="1:5" ht="30.75" customHeight="1">
      <c r="A197" s="17" t="s">
        <v>120</v>
      </c>
      <c r="B197" s="4" t="s">
        <v>121</v>
      </c>
      <c r="C197" s="27">
        <f>C198</f>
        <v>17244</v>
      </c>
      <c r="D197" s="34">
        <f>D198</f>
        <v>17244</v>
      </c>
      <c r="E197" s="80">
        <f t="shared" si="2"/>
        <v>100</v>
      </c>
    </row>
    <row r="198" spans="1:5" ht="15" customHeight="1">
      <c r="A198" s="1" t="s">
        <v>122</v>
      </c>
      <c r="B198" s="3" t="s">
        <v>123</v>
      </c>
      <c r="C198" s="28">
        <f>C199</f>
        <v>17244</v>
      </c>
      <c r="D198" s="35">
        <f>D199</f>
        <v>17244</v>
      </c>
      <c r="E198" s="79">
        <f t="shared" si="2"/>
        <v>100</v>
      </c>
    </row>
    <row r="199" spans="1:5" ht="30" customHeight="1">
      <c r="A199" s="1" t="s">
        <v>124</v>
      </c>
      <c r="B199" s="3" t="s">
        <v>125</v>
      </c>
      <c r="C199" s="28">
        <f>17720-476</f>
        <v>17244</v>
      </c>
      <c r="D199" s="35">
        <f>17720-476</f>
        <v>17244</v>
      </c>
      <c r="E199" s="79">
        <f t="shared" si="2"/>
        <v>100</v>
      </c>
    </row>
    <row r="200" spans="1:5" ht="30.75" customHeight="1">
      <c r="A200" s="17" t="s">
        <v>126</v>
      </c>
      <c r="B200" s="4" t="s">
        <v>127</v>
      </c>
      <c r="C200" s="29">
        <f>C213+C205+C207+C201+C203</f>
        <v>217857.5</v>
      </c>
      <c r="D200" s="36">
        <f>D213+D205+D207+D201+D203</f>
        <v>129270</v>
      </c>
      <c r="E200" s="80">
        <f t="shared" si="2"/>
        <v>59.336951906636216</v>
      </c>
    </row>
    <row r="201" spans="1:5" ht="90" customHeight="1">
      <c r="A201" s="1" t="s">
        <v>128</v>
      </c>
      <c r="B201" s="3" t="s">
        <v>129</v>
      </c>
      <c r="C201" s="28">
        <f>C202</f>
        <v>25539</v>
      </c>
      <c r="D201" s="35">
        <f>D202</f>
        <v>25539</v>
      </c>
      <c r="E201" s="79">
        <f t="shared" si="2"/>
        <v>100</v>
      </c>
    </row>
    <row r="202" spans="1:5" ht="105" customHeight="1">
      <c r="A202" s="1" t="s">
        <v>130</v>
      </c>
      <c r="B202" s="3" t="s">
        <v>131</v>
      </c>
      <c r="C202" s="28">
        <f>26081-542</f>
        <v>25539</v>
      </c>
      <c r="D202" s="35">
        <v>25539</v>
      </c>
      <c r="E202" s="79">
        <f t="shared" si="2"/>
        <v>100</v>
      </c>
    </row>
    <row r="203" spans="1:5" ht="30" customHeight="1">
      <c r="A203" s="1" t="s">
        <v>132</v>
      </c>
      <c r="B203" s="3" t="s">
        <v>133</v>
      </c>
      <c r="C203" s="28">
        <f>C204</f>
        <v>2238.1</v>
      </c>
      <c r="D203" s="35">
        <f>D204</f>
        <v>2237.5</v>
      </c>
      <c r="E203" s="79">
        <f t="shared" si="2"/>
        <v>99.97319154640097</v>
      </c>
    </row>
    <row r="204" spans="1:5" ht="30" customHeight="1">
      <c r="A204" s="1" t="s">
        <v>134</v>
      </c>
      <c r="B204" s="3" t="s">
        <v>135</v>
      </c>
      <c r="C204" s="28">
        <v>2238.1</v>
      </c>
      <c r="D204" s="35">
        <v>2237.5</v>
      </c>
      <c r="E204" s="79">
        <f t="shared" si="2"/>
        <v>99.97319154640097</v>
      </c>
    </row>
    <row r="205" spans="1:5" ht="90" customHeight="1">
      <c r="A205" s="5" t="s">
        <v>136</v>
      </c>
      <c r="B205" s="3" t="s">
        <v>137</v>
      </c>
      <c r="C205" s="28">
        <f>C206</f>
        <v>24769.3</v>
      </c>
      <c r="D205" s="35">
        <f>D206</f>
        <v>23438.4</v>
      </c>
      <c r="E205" s="79">
        <f t="shared" si="2"/>
        <v>94.62681626045145</v>
      </c>
    </row>
    <row r="206" spans="1:5" ht="105" customHeight="1">
      <c r="A206" s="5" t="s">
        <v>138</v>
      </c>
      <c r="B206" s="3" t="s">
        <v>139</v>
      </c>
      <c r="C206" s="28">
        <f>25018-248.7</f>
        <v>24769.3</v>
      </c>
      <c r="D206" s="35">
        <v>23438.4</v>
      </c>
      <c r="E206" s="79">
        <f t="shared" si="2"/>
        <v>94.62681626045145</v>
      </c>
    </row>
    <row r="207" spans="1:5" ht="30" customHeight="1">
      <c r="A207" s="5" t="s">
        <v>140</v>
      </c>
      <c r="B207" s="3" t="s">
        <v>141</v>
      </c>
      <c r="C207" s="28">
        <f>C208</f>
        <v>134963.3</v>
      </c>
      <c r="D207" s="35">
        <f>D208</f>
        <v>48410.3</v>
      </c>
      <c r="E207" s="79">
        <f t="shared" si="2"/>
        <v>35.86923259878797</v>
      </c>
    </row>
    <row r="208" spans="1:5" ht="45" customHeight="1">
      <c r="A208" s="5" t="s">
        <v>142</v>
      </c>
      <c r="B208" s="3" t="s">
        <v>143</v>
      </c>
      <c r="C208" s="28">
        <f>C210+C211+C212</f>
        <v>134963.3</v>
      </c>
      <c r="D208" s="35">
        <f>D210+D211+D212</f>
        <v>48410.3</v>
      </c>
      <c r="E208" s="79">
        <f aca="true" t="shared" si="3" ref="E208:E271">D208/C208*100</f>
        <v>35.86923259878797</v>
      </c>
    </row>
    <row r="209" spans="1:5" ht="15" customHeight="1">
      <c r="A209" s="5" t="s">
        <v>44</v>
      </c>
      <c r="B209" s="3"/>
      <c r="C209" s="28"/>
      <c r="D209" s="35"/>
      <c r="E209" s="79"/>
    </row>
    <row r="210" spans="1:5" ht="75" customHeight="1">
      <c r="A210" s="5" t="s">
        <v>144</v>
      </c>
      <c r="B210" s="3" t="s">
        <v>143</v>
      </c>
      <c r="C210" s="28">
        <f>95000-12734</f>
        <v>82266</v>
      </c>
      <c r="D210" s="35">
        <v>30242.3</v>
      </c>
      <c r="E210" s="79">
        <f t="shared" si="3"/>
        <v>36.76160260617995</v>
      </c>
    </row>
    <row r="211" spans="1:5" ht="60" customHeight="1">
      <c r="A211" s="5" t="s">
        <v>145</v>
      </c>
      <c r="B211" s="3" t="s">
        <v>143</v>
      </c>
      <c r="C211" s="28">
        <f>160630-115385-10743</f>
        <v>34502</v>
      </c>
      <c r="D211" s="35">
        <v>0</v>
      </c>
      <c r="E211" s="79">
        <f t="shared" si="3"/>
        <v>0</v>
      </c>
    </row>
    <row r="212" spans="1:5" ht="105" customHeight="1">
      <c r="A212" s="5" t="s">
        <v>146</v>
      </c>
      <c r="B212" s="3" t="s">
        <v>143</v>
      </c>
      <c r="C212" s="28">
        <v>18195.3</v>
      </c>
      <c r="D212" s="35">
        <v>18168</v>
      </c>
      <c r="E212" s="79">
        <f t="shared" si="3"/>
        <v>99.84996125373037</v>
      </c>
    </row>
    <row r="213" spans="1:5" ht="15" customHeight="1">
      <c r="A213" s="5" t="s">
        <v>147</v>
      </c>
      <c r="B213" s="3" t="s">
        <v>148</v>
      </c>
      <c r="C213" s="28">
        <f>C214</f>
        <v>30347.8</v>
      </c>
      <c r="D213" s="35">
        <f>D214</f>
        <v>29644.800000000003</v>
      </c>
      <c r="E213" s="79">
        <f t="shared" si="3"/>
        <v>97.68352236405934</v>
      </c>
    </row>
    <row r="214" spans="1:5" ht="15" customHeight="1">
      <c r="A214" s="5" t="s">
        <v>149</v>
      </c>
      <c r="B214" s="3" t="s">
        <v>150</v>
      </c>
      <c r="C214" s="28">
        <f>C216+C217+C218+C219+C220+C221+C222+C223</f>
        <v>30347.8</v>
      </c>
      <c r="D214" s="35">
        <f>D216+D217+D218+D219+D220+D221+D222+D223</f>
        <v>29644.800000000003</v>
      </c>
      <c r="E214" s="79">
        <f t="shared" si="3"/>
        <v>97.68352236405934</v>
      </c>
    </row>
    <row r="215" spans="1:5" ht="15" customHeight="1">
      <c r="A215" s="1" t="s">
        <v>44</v>
      </c>
      <c r="B215" s="3"/>
      <c r="C215" s="28"/>
      <c r="D215" s="35"/>
      <c r="E215" s="79"/>
    </row>
    <row r="216" spans="1:5" ht="45" customHeight="1">
      <c r="A216" s="1" t="s">
        <v>151</v>
      </c>
      <c r="B216" s="3" t="s">
        <v>150</v>
      </c>
      <c r="C216" s="28">
        <v>3001</v>
      </c>
      <c r="D216" s="35">
        <v>2901</v>
      </c>
      <c r="E216" s="79">
        <f t="shared" si="3"/>
        <v>96.66777740753082</v>
      </c>
    </row>
    <row r="217" spans="1:5" ht="30" customHeight="1">
      <c r="A217" s="1" t="s">
        <v>152</v>
      </c>
      <c r="B217" s="3" t="s">
        <v>150</v>
      </c>
      <c r="C217" s="28">
        <f>2094.6-1372.3+1392.4</f>
        <v>2114.7</v>
      </c>
      <c r="D217" s="35">
        <v>2110</v>
      </c>
      <c r="E217" s="79">
        <f t="shared" si="3"/>
        <v>99.77774625242351</v>
      </c>
    </row>
    <row r="218" spans="1:5" ht="45" customHeight="1">
      <c r="A218" s="1" t="s">
        <v>153</v>
      </c>
      <c r="B218" s="3" t="s">
        <v>150</v>
      </c>
      <c r="C218" s="28">
        <v>729</v>
      </c>
      <c r="D218" s="35">
        <v>729</v>
      </c>
      <c r="E218" s="79">
        <f t="shared" si="3"/>
        <v>100</v>
      </c>
    </row>
    <row r="219" spans="1:5" ht="45" customHeight="1">
      <c r="A219" s="1" t="s">
        <v>154</v>
      </c>
      <c r="B219" s="3" t="s">
        <v>150</v>
      </c>
      <c r="C219" s="28">
        <f>911-151.5</f>
        <v>759.5</v>
      </c>
      <c r="D219" s="35">
        <v>759.5</v>
      </c>
      <c r="E219" s="79">
        <f t="shared" si="3"/>
        <v>100</v>
      </c>
    </row>
    <row r="220" spans="1:5" ht="30" customHeight="1">
      <c r="A220" s="1" t="s">
        <v>155</v>
      </c>
      <c r="B220" s="3" t="s">
        <v>150</v>
      </c>
      <c r="C220" s="28">
        <f>8311.1-250.5</f>
        <v>8060.6</v>
      </c>
      <c r="D220" s="35">
        <v>7687.6</v>
      </c>
      <c r="E220" s="79">
        <f t="shared" si="3"/>
        <v>95.37255291169392</v>
      </c>
    </row>
    <row r="221" spans="1:5" ht="45" customHeight="1">
      <c r="A221" s="1" t="s">
        <v>156</v>
      </c>
      <c r="B221" s="3" t="s">
        <v>150</v>
      </c>
      <c r="C221" s="28">
        <v>12870</v>
      </c>
      <c r="D221" s="35">
        <v>12817.2</v>
      </c>
      <c r="E221" s="79">
        <f t="shared" si="3"/>
        <v>99.58974358974359</v>
      </c>
    </row>
    <row r="222" spans="1:5" ht="60" customHeight="1">
      <c r="A222" s="1" t="s">
        <v>157</v>
      </c>
      <c r="B222" s="3" t="s">
        <v>150</v>
      </c>
      <c r="C222" s="28">
        <v>2557</v>
      </c>
      <c r="D222" s="35">
        <v>2557</v>
      </c>
      <c r="E222" s="79">
        <f t="shared" si="3"/>
        <v>100</v>
      </c>
    </row>
    <row r="223" spans="1:5" ht="105" customHeight="1">
      <c r="A223" s="1" t="s">
        <v>158</v>
      </c>
      <c r="B223" s="3" t="s">
        <v>150</v>
      </c>
      <c r="C223" s="28">
        <v>256</v>
      </c>
      <c r="D223" s="35">
        <v>83.5</v>
      </c>
      <c r="E223" s="79">
        <f t="shared" si="3"/>
        <v>32.6171875</v>
      </c>
    </row>
    <row r="224" spans="1:5" ht="30.75" customHeight="1">
      <c r="A224" s="17" t="s">
        <v>159</v>
      </c>
      <c r="B224" s="4" t="s">
        <v>160</v>
      </c>
      <c r="C224" s="29">
        <f>C230+C249+C263+C225+C257+C255+C261+C259</f>
        <v>834983</v>
      </c>
      <c r="D224" s="36">
        <f>D230+D249+D263+D225+D257+D255+D261+D259</f>
        <v>829385.1999999998</v>
      </c>
      <c r="E224" s="80">
        <f t="shared" si="3"/>
        <v>99.32959114137651</v>
      </c>
    </row>
    <row r="225" spans="1:5" ht="45" customHeight="1">
      <c r="A225" s="5" t="s">
        <v>161</v>
      </c>
      <c r="B225" s="3" t="s">
        <v>162</v>
      </c>
      <c r="C225" s="28">
        <f>C226</f>
        <v>19015</v>
      </c>
      <c r="D225" s="35">
        <f>D226</f>
        <v>17598.7</v>
      </c>
      <c r="E225" s="79">
        <f t="shared" si="3"/>
        <v>92.55166973442019</v>
      </c>
    </row>
    <row r="226" spans="1:5" ht="45" customHeight="1">
      <c r="A226" s="1" t="s">
        <v>163</v>
      </c>
      <c r="B226" s="3" t="s">
        <v>162</v>
      </c>
      <c r="C226" s="28">
        <f>C228+C229</f>
        <v>19015</v>
      </c>
      <c r="D226" s="35">
        <f>D228+D229</f>
        <v>17598.7</v>
      </c>
      <c r="E226" s="79">
        <f t="shared" si="3"/>
        <v>92.55166973442019</v>
      </c>
    </row>
    <row r="227" spans="1:5" ht="15" customHeight="1">
      <c r="A227" s="1" t="s">
        <v>164</v>
      </c>
      <c r="B227" s="3"/>
      <c r="C227" s="28"/>
      <c r="D227" s="35"/>
      <c r="E227" s="79"/>
    </row>
    <row r="228" spans="1:5" ht="30" customHeight="1">
      <c r="A228" s="15" t="s">
        <v>165</v>
      </c>
      <c r="B228" s="3" t="s">
        <v>162</v>
      </c>
      <c r="C228" s="28">
        <f>17900-1000</f>
        <v>16900</v>
      </c>
      <c r="D228" s="35">
        <v>15544</v>
      </c>
      <c r="E228" s="79">
        <f t="shared" si="3"/>
        <v>91.97633136094674</v>
      </c>
    </row>
    <row r="229" spans="1:5" ht="30" customHeight="1">
      <c r="A229" s="15" t="s">
        <v>166</v>
      </c>
      <c r="B229" s="3" t="s">
        <v>162</v>
      </c>
      <c r="C229" s="28">
        <f>1852+134+129</f>
        <v>2115</v>
      </c>
      <c r="D229" s="35">
        <v>2054.7</v>
      </c>
      <c r="E229" s="79">
        <f t="shared" si="3"/>
        <v>97.14893617021275</v>
      </c>
    </row>
    <row r="230" spans="1:5" ht="30" customHeight="1">
      <c r="A230" s="5" t="s">
        <v>167</v>
      </c>
      <c r="B230" s="3" t="s">
        <v>168</v>
      </c>
      <c r="C230" s="28">
        <f>C231</f>
        <v>50285</v>
      </c>
      <c r="D230" s="35">
        <f>D231</f>
        <v>47830.4</v>
      </c>
      <c r="E230" s="79">
        <f t="shared" si="3"/>
        <v>95.1186238440887</v>
      </c>
    </row>
    <row r="231" spans="1:5" ht="30" customHeight="1">
      <c r="A231" s="1" t="s">
        <v>169</v>
      </c>
      <c r="B231" s="3" t="s">
        <v>170</v>
      </c>
      <c r="C231" s="28">
        <f>C234+C236+C233+C235+C238+C244+C237+C245+C246+C247+C248</f>
        <v>50285</v>
      </c>
      <c r="D231" s="35">
        <f>D234+D236+D233+D235+D238+D244+D237+D245+D246+D247+D248</f>
        <v>47830.4</v>
      </c>
      <c r="E231" s="79">
        <f t="shared" si="3"/>
        <v>95.1186238440887</v>
      </c>
    </row>
    <row r="232" spans="1:5" ht="15" customHeight="1">
      <c r="A232" s="1" t="s">
        <v>44</v>
      </c>
      <c r="B232" s="3"/>
      <c r="C232" s="28"/>
      <c r="D232" s="35"/>
      <c r="E232" s="79"/>
    </row>
    <row r="233" spans="1:5" ht="180" customHeight="1">
      <c r="A233" s="5" t="s">
        <v>171</v>
      </c>
      <c r="B233" s="3" t="s">
        <v>170</v>
      </c>
      <c r="C233" s="28">
        <f>31787-2127</f>
        <v>29660</v>
      </c>
      <c r="D233" s="35">
        <v>29660</v>
      </c>
      <c r="E233" s="79">
        <f t="shared" si="3"/>
        <v>100</v>
      </c>
    </row>
    <row r="234" spans="1:5" ht="120" customHeight="1">
      <c r="A234" s="5" t="s">
        <v>172</v>
      </c>
      <c r="B234" s="3" t="s">
        <v>170</v>
      </c>
      <c r="C234" s="28">
        <f>765+70</f>
        <v>835</v>
      </c>
      <c r="D234" s="35">
        <v>835</v>
      </c>
      <c r="E234" s="79">
        <f t="shared" si="3"/>
        <v>100</v>
      </c>
    </row>
    <row r="235" spans="1:5" ht="90" customHeight="1">
      <c r="A235" s="5" t="s">
        <v>173</v>
      </c>
      <c r="B235" s="3" t="s">
        <v>170</v>
      </c>
      <c r="C235" s="28">
        <f>1924+153</f>
        <v>2077</v>
      </c>
      <c r="D235" s="35">
        <v>1939.5</v>
      </c>
      <c r="E235" s="79">
        <f t="shared" si="3"/>
        <v>93.37987481945113</v>
      </c>
    </row>
    <row r="236" spans="1:5" ht="90" customHeight="1">
      <c r="A236" s="5" t="s">
        <v>174</v>
      </c>
      <c r="B236" s="3" t="s">
        <v>170</v>
      </c>
      <c r="C236" s="28">
        <f>88-50</f>
        <v>38</v>
      </c>
      <c r="D236" s="35">
        <v>2.5</v>
      </c>
      <c r="E236" s="79">
        <f t="shared" si="3"/>
        <v>6.578947368421052</v>
      </c>
    </row>
    <row r="237" spans="1:5" ht="90" customHeight="1">
      <c r="A237" s="5" t="s">
        <v>175</v>
      </c>
      <c r="B237" s="3" t="s">
        <v>170</v>
      </c>
      <c r="C237" s="28">
        <f>14683-3864</f>
        <v>10819</v>
      </c>
      <c r="D237" s="35">
        <v>8740.1</v>
      </c>
      <c r="E237" s="79">
        <f t="shared" si="3"/>
        <v>80.78473056659581</v>
      </c>
    </row>
    <row r="238" spans="1:5" ht="150" customHeight="1">
      <c r="A238" s="5" t="s">
        <v>176</v>
      </c>
      <c r="B238" s="3" t="s">
        <v>170</v>
      </c>
      <c r="C238" s="28">
        <f>C240+C241+C242+C243</f>
        <v>3330</v>
      </c>
      <c r="D238" s="35">
        <f>D240+D241+D242+D243</f>
        <v>3190.5</v>
      </c>
      <c r="E238" s="79">
        <f t="shared" si="3"/>
        <v>95.8108108108108</v>
      </c>
    </row>
    <row r="239" spans="1:5" ht="15" customHeight="1">
      <c r="A239" s="5" t="s">
        <v>177</v>
      </c>
      <c r="B239" s="3"/>
      <c r="C239" s="28"/>
      <c r="D239" s="35"/>
      <c r="E239" s="79"/>
    </row>
    <row r="240" spans="1:5" ht="15" customHeight="1">
      <c r="A240" s="5" t="s">
        <v>178</v>
      </c>
      <c r="B240" s="3" t="s">
        <v>170</v>
      </c>
      <c r="C240" s="28">
        <f>2742-317</f>
        <v>2425</v>
      </c>
      <c r="D240" s="35">
        <v>2320.1</v>
      </c>
      <c r="E240" s="79">
        <f t="shared" si="3"/>
        <v>95.6742268041237</v>
      </c>
    </row>
    <row r="241" spans="1:5" ht="15" customHeight="1">
      <c r="A241" s="5" t="s">
        <v>179</v>
      </c>
      <c r="B241" s="3" t="s">
        <v>170</v>
      </c>
      <c r="C241" s="28">
        <f>401-49</f>
        <v>352</v>
      </c>
      <c r="D241" s="35">
        <v>338.7</v>
      </c>
      <c r="E241" s="79">
        <f t="shared" si="3"/>
        <v>96.2215909090909</v>
      </c>
    </row>
    <row r="242" spans="1:5" ht="15" customHeight="1">
      <c r="A242" s="5" t="s">
        <v>180</v>
      </c>
      <c r="B242" s="3" t="s">
        <v>170</v>
      </c>
      <c r="C242" s="28">
        <f>556-69</f>
        <v>487</v>
      </c>
      <c r="D242" s="35">
        <v>468.8</v>
      </c>
      <c r="E242" s="79">
        <f t="shared" si="3"/>
        <v>96.26283367556468</v>
      </c>
    </row>
    <row r="243" spans="1:5" ht="30" customHeight="1">
      <c r="A243" s="5" t="s">
        <v>181</v>
      </c>
      <c r="B243" s="3" t="s">
        <v>170</v>
      </c>
      <c r="C243" s="28">
        <f>70-4</f>
        <v>66</v>
      </c>
      <c r="D243" s="35">
        <v>62.9</v>
      </c>
      <c r="E243" s="79">
        <f t="shared" si="3"/>
        <v>95.3030303030303</v>
      </c>
    </row>
    <row r="244" spans="1:5" ht="75" customHeight="1">
      <c r="A244" s="5" t="s">
        <v>182</v>
      </c>
      <c r="B244" s="3" t="s">
        <v>170</v>
      </c>
      <c r="C244" s="28">
        <f>799+28+605</f>
        <v>1432</v>
      </c>
      <c r="D244" s="35">
        <v>1432</v>
      </c>
      <c r="E244" s="79">
        <f t="shared" si="3"/>
        <v>100</v>
      </c>
    </row>
    <row r="245" spans="1:5" ht="75" customHeight="1">
      <c r="A245" s="5" t="s">
        <v>183</v>
      </c>
      <c r="B245" s="3" t="s">
        <v>170</v>
      </c>
      <c r="C245" s="28">
        <f>540+72</f>
        <v>612</v>
      </c>
      <c r="D245" s="35">
        <f>540+72</f>
        <v>612</v>
      </c>
      <c r="E245" s="79">
        <f t="shared" si="3"/>
        <v>100</v>
      </c>
    </row>
    <row r="246" spans="1:5" ht="60" customHeight="1">
      <c r="A246" s="5" t="s">
        <v>184</v>
      </c>
      <c r="B246" s="3" t="s">
        <v>170</v>
      </c>
      <c r="C246" s="28">
        <f>932+79</f>
        <v>1011</v>
      </c>
      <c r="D246" s="35">
        <v>1010.4</v>
      </c>
      <c r="E246" s="79">
        <f t="shared" si="3"/>
        <v>99.9406528189911</v>
      </c>
    </row>
    <row r="247" spans="1:5" ht="105" customHeight="1">
      <c r="A247" s="5" t="s">
        <v>185</v>
      </c>
      <c r="B247" s="3" t="s">
        <v>170</v>
      </c>
      <c r="C247" s="28">
        <f>218+17</f>
        <v>235</v>
      </c>
      <c r="D247" s="35">
        <v>199.1</v>
      </c>
      <c r="E247" s="79">
        <f t="shared" si="3"/>
        <v>84.72340425531914</v>
      </c>
    </row>
    <row r="248" spans="1:5" ht="225" customHeight="1">
      <c r="A248" s="5" t="s">
        <v>186</v>
      </c>
      <c r="B248" s="3" t="s">
        <v>170</v>
      </c>
      <c r="C248" s="28">
        <v>236</v>
      </c>
      <c r="D248" s="35">
        <v>209.3</v>
      </c>
      <c r="E248" s="79">
        <f t="shared" si="3"/>
        <v>88.6864406779661</v>
      </c>
    </row>
    <row r="249" spans="1:5" ht="84" customHeight="1">
      <c r="A249" s="5" t="s">
        <v>187</v>
      </c>
      <c r="B249" s="2" t="s">
        <v>188</v>
      </c>
      <c r="C249" s="28">
        <f>C250</f>
        <v>21654</v>
      </c>
      <c r="D249" s="35">
        <f>D250</f>
        <v>21144.4</v>
      </c>
      <c r="E249" s="79">
        <f t="shared" si="3"/>
        <v>97.64662418029002</v>
      </c>
    </row>
    <row r="250" spans="1:5" ht="90" customHeight="1">
      <c r="A250" s="5" t="s">
        <v>189</v>
      </c>
      <c r="B250" s="2" t="s">
        <v>190</v>
      </c>
      <c r="C250" s="28">
        <f>C252+C254+C253</f>
        <v>21654</v>
      </c>
      <c r="D250" s="35">
        <f>D252+D254+D253</f>
        <v>21144.4</v>
      </c>
      <c r="E250" s="79">
        <f t="shared" si="3"/>
        <v>97.64662418029002</v>
      </c>
    </row>
    <row r="251" spans="1:5" ht="15" customHeight="1">
      <c r="A251" s="1" t="s">
        <v>177</v>
      </c>
      <c r="B251" s="2"/>
      <c r="C251" s="28"/>
      <c r="D251" s="35"/>
      <c r="E251" s="79"/>
    </row>
    <row r="252" spans="1:5" ht="60" customHeight="1">
      <c r="A252" s="25" t="s">
        <v>191</v>
      </c>
      <c r="B252" s="2" t="s">
        <v>190</v>
      </c>
      <c r="C252" s="28">
        <f>22411+1180-2357-574</f>
        <v>20660</v>
      </c>
      <c r="D252" s="35">
        <v>20154.2</v>
      </c>
      <c r="E252" s="79">
        <f t="shared" si="3"/>
        <v>97.55179090029043</v>
      </c>
    </row>
    <row r="253" spans="1:5" ht="90" customHeight="1">
      <c r="A253" s="15" t="s">
        <v>192</v>
      </c>
      <c r="B253" s="2" t="s">
        <v>190</v>
      </c>
      <c r="C253" s="28">
        <f>832+44-37</f>
        <v>839</v>
      </c>
      <c r="D253" s="35">
        <f>832+44-37</f>
        <v>839</v>
      </c>
      <c r="E253" s="79">
        <f t="shared" si="3"/>
        <v>100</v>
      </c>
    </row>
    <row r="254" spans="1:5" ht="75" customHeight="1">
      <c r="A254" s="15" t="s">
        <v>193</v>
      </c>
      <c r="B254" s="2" t="s">
        <v>190</v>
      </c>
      <c r="C254" s="28">
        <f>224+12-24-57</f>
        <v>155</v>
      </c>
      <c r="D254" s="35">
        <v>151.2</v>
      </c>
      <c r="E254" s="79">
        <f t="shared" si="3"/>
        <v>97.54838709677419</v>
      </c>
    </row>
    <row r="255" spans="1:5" ht="60" customHeight="1">
      <c r="A255" s="19" t="s">
        <v>194</v>
      </c>
      <c r="B255" s="2" t="s">
        <v>195</v>
      </c>
      <c r="C255" s="28">
        <f>C256</f>
        <v>12383</v>
      </c>
      <c r="D255" s="35">
        <f>D256</f>
        <v>12108</v>
      </c>
      <c r="E255" s="79">
        <f t="shared" si="3"/>
        <v>97.7792134377776</v>
      </c>
    </row>
    <row r="256" spans="1:5" ht="60" customHeight="1">
      <c r="A256" s="5" t="s">
        <v>196</v>
      </c>
      <c r="B256" s="2" t="s">
        <v>197</v>
      </c>
      <c r="C256" s="28">
        <f>17337-4954</f>
        <v>12383</v>
      </c>
      <c r="D256" s="35">
        <v>12108</v>
      </c>
      <c r="E256" s="79">
        <f t="shared" si="3"/>
        <v>97.7792134377776</v>
      </c>
    </row>
    <row r="257" spans="1:5" ht="30" customHeight="1">
      <c r="A257" s="5" t="s">
        <v>198</v>
      </c>
      <c r="B257" s="2" t="s">
        <v>199</v>
      </c>
      <c r="C257" s="28">
        <f>C258</f>
        <v>4423</v>
      </c>
      <c r="D257" s="35">
        <f>D258</f>
        <v>4423</v>
      </c>
      <c r="E257" s="79">
        <f t="shared" si="3"/>
        <v>100</v>
      </c>
    </row>
    <row r="258" spans="1:5" ht="45" customHeight="1">
      <c r="A258" s="5" t="s">
        <v>200</v>
      </c>
      <c r="B258" s="2" t="s">
        <v>201</v>
      </c>
      <c r="C258" s="28">
        <v>4423</v>
      </c>
      <c r="D258" s="35">
        <v>4423</v>
      </c>
      <c r="E258" s="79">
        <f t="shared" si="3"/>
        <v>100</v>
      </c>
    </row>
    <row r="259" spans="1:5" ht="60" customHeight="1">
      <c r="A259" s="15" t="s">
        <v>202</v>
      </c>
      <c r="B259" s="2" t="s">
        <v>203</v>
      </c>
      <c r="C259" s="28">
        <f>C260</f>
        <v>78</v>
      </c>
      <c r="D259" s="35">
        <f>D260</f>
        <v>1.1</v>
      </c>
      <c r="E259" s="79">
        <f t="shared" si="3"/>
        <v>1.4102564102564104</v>
      </c>
    </row>
    <row r="260" spans="1:5" ht="60" customHeight="1">
      <c r="A260" s="15" t="s">
        <v>204</v>
      </c>
      <c r="B260" s="2" t="s">
        <v>205</v>
      </c>
      <c r="C260" s="28">
        <v>78</v>
      </c>
      <c r="D260" s="35">
        <v>1.1</v>
      </c>
      <c r="E260" s="79">
        <f t="shared" si="3"/>
        <v>1.4102564102564104</v>
      </c>
    </row>
    <row r="261" spans="1:5" ht="75" customHeight="1">
      <c r="A261" s="5" t="s">
        <v>206</v>
      </c>
      <c r="B261" s="2" t="s">
        <v>207</v>
      </c>
      <c r="C261" s="28">
        <f>C262</f>
        <v>1102</v>
      </c>
      <c r="D261" s="35">
        <f>D262</f>
        <v>1098.7</v>
      </c>
      <c r="E261" s="79">
        <f t="shared" si="3"/>
        <v>99.7005444646098</v>
      </c>
    </row>
    <row r="262" spans="1:5" ht="75" customHeight="1">
      <c r="A262" s="5" t="s">
        <v>208</v>
      </c>
      <c r="B262" s="2" t="s">
        <v>209</v>
      </c>
      <c r="C262" s="28">
        <f>1112-10</f>
        <v>1102</v>
      </c>
      <c r="D262" s="35">
        <v>1098.7</v>
      </c>
      <c r="E262" s="79">
        <f t="shared" si="3"/>
        <v>99.7005444646098</v>
      </c>
    </row>
    <row r="263" spans="1:5" ht="15" customHeight="1">
      <c r="A263" s="15" t="s">
        <v>210</v>
      </c>
      <c r="B263" s="2" t="s">
        <v>211</v>
      </c>
      <c r="C263" s="28">
        <f>C264</f>
        <v>726043</v>
      </c>
      <c r="D263" s="35">
        <f>D264</f>
        <v>725180.8999999999</v>
      </c>
      <c r="E263" s="79">
        <f t="shared" si="3"/>
        <v>99.88126047630786</v>
      </c>
    </row>
    <row r="264" spans="1:5" ht="15" customHeight="1">
      <c r="A264" s="15" t="s">
        <v>212</v>
      </c>
      <c r="B264" s="2" t="s">
        <v>213</v>
      </c>
      <c r="C264" s="28">
        <f>C266+C274</f>
        <v>726043</v>
      </c>
      <c r="D264" s="35">
        <f>D266+D274</f>
        <v>725180.8999999999</v>
      </c>
      <c r="E264" s="79">
        <f t="shared" si="3"/>
        <v>99.88126047630786</v>
      </c>
    </row>
    <row r="265" spans="1:5" ht="15" customHeight="1">
      <c r="A265" s="15" t="s">
        <v>44</v>
      </c>
      <c r="B265" s="2"/>
      <c r="C265" s="28"/>
      <c r="D265" s="35"/>
      <c r="E265" s="79"/>
    </row>
    <row r="266" spans="1:5" ht="180" customHeight="1">
      <c r="A266" s="5" t="s">
        <v>214</v>
      </c>
      <c r="B266" s="2" t="s">
        <v>213</v>
      </c>
      <c r="C266" s="28">
        <f>C269+C270+C268+C271+C272+C273</f>
        <v>397939</v>
      </c>
      <c r="D266" s="35">
        <f>D269+D270+D268+D271+D272+D273</f>
        <v>397212.3</v>
      </c>
      <c r="E266" s="79">
        <f t="shared" si="3"/>
        <v>99.81738407142802</v>
      </c>
    </row>
    <row r="267" spans="1:5" ht="15" customHeight="1">
      <c r="A267" s="5" t="s">
        <v>44</v>
      </c>
      <c r="B267" s="2"/>
      <c r="C267" s="28"/>
      <c r="D267" s="35"/>
      <c r="E267" s="79"/>
    </row>
    <row r="268" spans="1:5" ht="15" customHeight="1">
      <c r="A268" s="5" t="s">
        <v>215</v>
      </c>
      <c r="B268" s="2" t="s">
        <v>213</v>
      </c>
      <c r="C268" s="28">
        <f>290584+1222-187+255</f>
        <v>291874</v>
      </c>
      <c r="D268" s="35">
        <v>291874</v>
      </c>
      <c r="E268" s="79">
        <f t="shared" si="3"/>
        <v>100</v>
      </c>
    </row>
    <row r="269" spans="1:5" ht="30" customHeight="1">
      <c r="A269" s="16" t="s">
        <v>216</v>
      </c>
      <c r="B269" s="2" t="s">
        <v>213</v>
      </c>
      <c r="C269" s="28">
        <f>83483+102-57+596+19</f>
        <v>84143</v>
      </c>
      <c r="D269" s="35">
        <v>84129.5</v>
      </c>
      <c r="E269" s="79">
        <f t="shared" si="3"/>
        <v>99.98395588462499</v>
      </c>
    </row>
    <row r="270" spans="1:5" ht="30" customHeight="1">
      <c r="A270" s="16" t="s">
        <v>217</v>
      </c>
      <c r="B270" s="2" t="s">
        <v>213</v>
      </c>
      <c r="C270" s="28">
        <f>13777+73-2+729-48</f>
        <v>14529</v>
      </c>
      <c r="D270" s="35">
        <v>14512.5</v>
      </c>
      <c r="E270" s="79">
        <f t="shared" si="3"/>
        <v>99.88643402849473</v>
      </c>
    </row>
    <row r="271" spans="1:5" ht="105" customHeight="1">
      <c r="A271" s="16" t="s">
        <v>218</v>
      </c>
      <c r="B271" s="2" t="s">
        <v>213</v>
      </c>
      <c r="C271" s="28">
        <f>415-51</f>
        <v>364</v>
      </c>
      <c r="D271" s="35">
        <v>157.8</v>
      </c>
      <c r="E271" s="79">
        <f t="shared" si="3"/>
        <v>43.35164835164835</v>
      </c>
    </row>
    <row r="272" spans="1:5" ht="30" customHeight="1">
      <c r="A272" s="16" t="s">
        <v>219</v>
      </c>
      <c r="B272" s="2" t="s">
        <v>213</v>
      </c>
      <c r="C272" s="28">
        <f>3971+16+210-5</f>
        <v>4192</v>
      </c>
      <c r="D272" s="35">
        <v>3698</v>
      </c>
      <c r="E272" s="79">
        <f aca="true" t="shared" si="4" ref="E272:E304">D272/C272*100</f>
        <v>88.21564885496184</v>
      </c>
    </row>
    <row r="273" spans="1:5" ht="45" customHeight="1">
      <c r="A273" s="16" t="s">
        <v>220</v>
      </c>
      <c r="B273" s="2" t="s">
        <v>213</v>
      </c>
      <c r="C273" s="28">
        <f>3472+85+187-907</f>
        <v>2837</v>
      </c>
      <c r="D273" s="35">
        <v>2840.5</v>
      </c>
      <c r="E273" s="79">
        <f t="shared" si="4"/>
        <v>100.12336975678534</v>
      </c>
    </row>
    <row r="274" spans="1:5" ht="135" customHeight="1">
      <c r="A274" s="16" t="s">
        <v>221</v>
      </c>
      <c r="B274" s="2" t="s">
        <v>213</v>
      </c>
      <c r="C274" s="28">
        <f>C277+C279+C276+C278</f>
        <v>328104</v>
      </c>
      <c r="D274" s="35">
        <f>D277+D279+D276+D278</f>
        <v>327968.6</v>
      </c>
      <c r="E274" s="79">
        <f t="shared" si="4"/>
        <v>99.95873259698143</v>
      </c>
    </row>
    <row r="275" spans="1:5" ht="15" customHeight="1">
      <c r="A275" s="5" t="s">
        <v>177</v>
      </c>
      <c r="B275" s="2"/>
      <c r="C275" s="28"/>
      <c r="D275" s="35"/>
      <c r="E275" s="79"/>
    </row>
    <row r="276" spans="1:5" ht="15" customHeight="1">
      <c r="A276" s="5" t="s">
        <v>215</v>
      </c>
      <c r="B276" s="2" t="s">
        <v>213</v>
      </c>
      <c r="C276" s="28">
        <f>235173+1+1071</f>
        <v>236245</v>
      </c>
      <c r="D276" s="35">
        <v>236245</v>
      </c>
      <c r="E276" s="79">
        <f t="shared" si="4"/>
        <v>100</v>
      </c>
    </row>
    <row r="277" spans="1:5" ht="15" customHeight="1">
      <c r="A277" s="16" t="s">
        <v>222</v>
      </c>
      <c r="B277" s="2" t="s">
        <v>213</v>
      </c>
      <c r="C277" s="31">
        <f>35873-2+427</f>
        <v>36298</v>
      </c>
      <c r="D277" s="38">
        <v>36298</v>
      </c>
      <c r="E277" s="79">
        <f t="shared" si="4"/>
        <v>100</v>
      </c>
    </row>
    <row r="278" spans="1:5" ht="15" customHeight="1">
      <c r="A278" s="16" t="s">
        <v>223</v>
      </c>
      <c r="B278" s="2" t="s">
        <v>213</v>
      </c>
      <c r="C278" s="31">
        <f>49718-2+683</f>
        <v>50399</v>
      </c>
      <c r="D278" s="38">
        <v>50399</v>
      </c>
      <c r="E278" s="79">
        <f t="shared" si="4"/>
        <v>100</v>
      </c>
    </row>
    <row r="279" spans="1:5" ht="30" customHeight="1">
      <c r="A279" s="16" t="s">
        <v>217</v>
      </c>
      <c r="B279" s="2" t="s">
        <v>213</v>
      </c>
      <c r="C279" s="31">
        <f>5055+266-159</f>
        <v>5162</v>
      </c>
      <c r="D279" s="38">
        <v>5026.6</v>
      </c>
      <c r="E279" s="79">
        <f t="shared" si="4"/>
        <v>97.37698566447114</v>
      </c>
    </row>
    <row r="280" spans="1:5" ht="15" customHeight="1">
      <c r="A280" s="20" t="s">
        <v>224</v>
      </c>
      <c r="B280" s="21" t="s">
        <v>225</v>
      </c>
      <c r="C280" s="32">
        <f>C281</f>
        <v>28831</v>
      </c>
      <c r="D280" s="39">
        <f>D281</f>
        <v>28698.9</v>
      </c>
      <c r="E280" s="80">
        <f t="shared" si="4"/>
        <v>99.54181263223614</v>
      </c>
    </row>
    <row r="281" spans="1:5" ht="30" customHeight="1">
      <c r="A281" s="16" t="s">
        <v>226</v>
      </c>
      <c r="B281" s="2" t="s">
        <v>227</v>
      </c>
      <c r="C281" s="31">
        <f>C282</f>
        <v>28831</v>
      </c>
      <c r="D281" s="38">
        <f>D282</f>
        <v>28698.9</v>
      </c>
      <c r="E281" s="79">
        <f t="shared" si="4"/>
        <v>99.54181263223614</v>
      </c>
    </row>
    <row r="282" spans="1:5" ht="30" customHeight="1">
      <c r="A282" s="16" t="s">
        <v>228</v>
      </c>
      <c r="B282" s="2" t="s">
        <v>229</v>
      </c>
      <c r="C282" s="31">
        <f>C284+C285+C286+C287+C288+C289+C290+C291+C292+C293</f>
        <v>28831</v>
      </c>
      <c r="D282" s="38">
        <f>D284+D285+D286+D287+D288+D289+D290+D291+D292+D293</f>
        <v>28698.9</v>
      </c>
      <c r="E282" s="79">
        <f t="shared" si="4"/>
        <v>99.54181263223614</v>
      </c>
    </row>
    <row r="283" spans="1:5" ht="15" customHeight="1">
      <c r="A283" s="16" t="s">
        <v>44</v>
      </c>
      <c r="B283" s="2"/>
      <c r="C283" s="31"/>
      <c r="D283" s="38"/>
      <c r="E283" s="79"/>
    </row>
    <row r="284" spans="1:5" ht="75" customHeight="1">
      <c r="A284" s="16" t="s">
        <v>230</v>
      </c>
      <c r="B284" s="2" t="s">
        <v>229</v>
      </c>
      <c r="C284" s="31">
        <v>1000</v>
      </c>
      <c r="D284" s="38">
        <v>1000</v>
      </c>
      <c r="E284" s="79">
        <f t="shared" si="4"/>
        <v>100</v>
      </c>
    </row>
    <row r="285" spans="1:5" ht="60" customHeight="1">
      <c r="A285" s="16" t="s">
        <v>231</v>
      </c>
      <c r="B285" s="2" t="s">
        <v>229</v>
      </c>
      <c r="C285" s="31">
        <v>1000</v>
      </c>
      <c r="D285" s="38">
        <v>896.5</v>
      </c>
      <c r="E285" s="79">
        <f t="shared" si="4"/>
        <v>89.64999999999999</v>
      </c>
    </row>
    <row r="286" spans="1:5" ht="45" customHeight="1">
      <c r="A286" s="16" t="s">
        <v>232</v>
      </c>
      <c r="B286" s="2" t="s">
        <v>229</v>
      </c>
      <c r="C286" s="31">
        <v>350</v>
      </c>
      <c r="D286" s="38">
        <v>342</v>
      </c>
      <c r="E286" s="79">
        <f t="shared" si="4"/>
        <v>97.71428571428571</v>
      </c>
    </row>
    <row r="287" spans="1:5" ht="135" customHeight="1">
      <c r="A287" s="16" t="s">
        <v>233</v>
      </c>
      <c r="B287" s="2" t="s">
        <v>229</v>
      </c>
      <c r="C287" s="31">
        <v>2000</v>
      </c>
      <c r="D287" s="38">
        <v>1998.4</v>
      </c>
      <c r="E287" s="79">
        <f t="shared" si="4"/>
        <v>99.92000000000002</v>
      </c>
    </row>
    <row r="288" spans="1:5" ht="60" customHeight="1">
      <c r="A288" s="16" t="s">
        <v>234</v>
      </c>
      <c r="B288" s="2" t="s">
        <v>229</v>
      </c>
      <c r="C288" s="31">
        <v>300</v>
      </c>
      <c r="D288" s="38">
        <v>281</v>
      </c>
      <c r="E288" s="79">
        <f t="shared" si="4"/>
        <v>93.66666666666667</v>
      </c>
    </row>
    <row r="289" spans="1:5" ht="45" customHeight="1">
      <c r="A289" s="16" t="s">
        <v>235</v>
      </c>
      <c r="B289" s="2" t="s">
        <v>229</v>
      </c>
      <c r="C289" s="31">
        <v>100</v>
      </c>
      <c r="D289" s="38">
        <v>100</v>
      </c>
      <c r="E289" s="79">
        <f t="shared" si="4"/>
        <v>100</v>
      </c>
    </row>
    <row r="290" spans="1:5" ht="90" customHeight="1">
      <c r="A290" s="16" t="s">
        <v>236</v>
      </c>
      <c r="B290" s="2" t="s">
        <v>229</v>
      </c>
      <c r="C290" s="31">
        <v>450</v>
      </c>
      <c r="D290" s="38">
        <v>450</v>
      </c>
      <c r="E290" s="79">
        <f t="shared" si="4"/>
        <v>100</v>
      </c>
    </row>
    <row r="291" spans="1:5" ht="60" customHeight="1">
      <c r="A291" s="16" t="s">
        <v>237</v>
      </c>
      <c r="B291" s="2" t="s">
        <v>229</v>
      </c>
      <c r="C291" s="31">
        <v>800</v>
      </c>
      <c r="D291" s="38">
        <v>800</v>
      </c>
      <c r="E291" s="79">
        <f t="shared" si="4"/>
        <v>100</v>
      </c>
    </row>
    <row r="292" spans="1:5" ht="60" customHeight="1">
      <c r="A292" s="16" t="s">
        <v>238</v>
      </c>
      <c r="B292" s="2" t="s">
        <v>229</v>
      </c>
      <c r="C292" s="31">
        <f>17000+3565</f>
        <v>20565</v>
      </c>
      <c r="D292" s="38">
        <f>17000+3565</f>
        <v>20565</v>
      </c>
      <c r="E292" s="79">
        <f t="shared" si="4"/>
        <v>100</v>
      </c>
    </row>
    <row r="293" spans="1:5" ht="45" customHeight="1">
      <c r="A293" s="16" t="s">
        <v>239</v>
      </c>
      <c r="B293" s="2" t="s">
        <v>229</v>
      </c>
      <c r="C293" s="31">
        <f>2951-685</f>
        <v>2266</v>
      </c>
      <c r="D293" s="38">
        <f>2951-685</f>
        <v>2266</v>
      </c>
      <c r="E293" s="79">
        <f t="shared" si="4"/>
        <v>100</v>
      </c>
    </row>
    <row r="294" spans="1:5" ht="62.25" customHeight="1">
      <c r="A294" s="20" t="s">
        <v>240</v>
      </c>
      <c r="B294" s="21" t="s">
        <v>241</v>
      </c>
      <c r="C294" s="32">
        <f aca="true" t="shared" si="5" ref="C294:D296">C295</f>
        <v>601</v>
      </c>
      <c r="D294" s="39">
        <f t="shared" si="5"/>
        <v>686.2</v>
      </c>
      <c r="E294" s="80">
        <f t="shared" si="4"/>
        <v>114.17637271214642</v>
      </c>
    </row>
    <row r="295" spans="1:5" ht="90" customHeight="1">
      <c r="A295" s="16" t="s">
        <v>242</v>
      </c>
      <c r="B295" s="2" t="s">
        <v>243</v>
      </c>
      <c r="C295" s="31">
        <f t="shared" si="5"/>
        <v>601</v>
      </c>
      <c r="D295" s="38">
        <f t="shared" si="5"/>
        <v>686.2</v>
      </c>
      <c r="E295" s="79">
        <f t="shared" si="4"/>
        <v>114.17637271214642</v>
      </c>
    </row>
    <row r="296" spans="1:5" ht="75" customHeight="1">
      <c r="A296" s="16" t="s">
        <v>244</v>
      </c>
      <c r="B296" s="2" t="s">
        <v>245</v>
      </c>
      <c r="C296" s="31">
        <f t="shared" si="5"/>
        <v>601</v>
      </c>
      <c r="D296" s="38">
        <f t="shared" si="5"/>
        <v>686.2</v>
      </c>
      <c r="E296" s="79">
        <f t="shared" si="4"/>
        <v>114.17637271214642</v>
      </c>
    </row>
    <row r="297" spans="1:5" ht="30" customHeight="1">
      <c r="A297" s="16" t="s">
        <v>246</v>
      </c>
      <c r="B297" s="2" t="s">
        <v>247</v>
      </c>
      <c r="C297" s="31">
        <f>C298</f>
        <v>601</v>
      </c>
      <c r="D297" s="38">
        <f>D298</f>
        <v>686.2</v>
      </c>
      <c r="E297" s="79">
        <f t="shared" si="4"/>
        <v>114.17637271214642</v>
      </c>
    </row>
    <row r="298" spans="1:5" ht="30" customHeight="1">
      <c r="A298" s="76" t="s">
        <v>248</v>
      </c>
      <c r="B298" s="63" t="s">
        <v>441</v>
      </c>
      <c r="C298" s="31">
        <v>601</v>
      </c>
      <c r="D298" s="38">
        <v>686.2</v>
      </c>
      <c r="E298" s="79">
        <f t="shared" si="4"/>
        <v>114.17637271214642</v>
      </c>
    </row>
    <row r="299" spans="1:5" ht="46.5" customHeight="1">
      <c r="A299" s="20" t="s">
        <v>249</v>
      </c>
      <c r="B299" s="21" t="s">
        <v>250</v>
      </c>
      <c r="C299" s="32">
        <f>C300</f>
        <v>183.2</v>
      </c>
      <c r="D299" s="39">
        <f>D300</f>
        <v>-3958.6</v>
      </c>
      <c r="E299" s="79">
        <f t="shared" si="4"/>
        <v>-2160.807860262009</v>
      </c>
    </row>
    <row r="300" spans="1:5" ht="45" customHeight="1">
      <c r="A300" s="16" t="s">
        <v>251</v>
      </c>
      <c r="B300" s="2" t="s">
        <v>252</v>
      </c>
      <c r="C300" s="31">
        <f>C302</f>
        <v>183.2</v>
      </c>
      <c r="D300" s="38">
        <f>D302+D301</f>
        <v>-3958.6</v>
      </c>
      <c r="E300" s="79">
        <f t="shared" si="4"/>
        <v>-2160.807860262009</v>
      </c>
    </row>
    <row r="301" spans="1:5" ht="45" customHeight="1">
      <c r="A301" s="76" t="s">
        <v>442</v>
      </c>
      <c r="B301" s="63" t="s">
        <v>443</v>
      </c>
      <c r="C301" s="31">
        <v>0</v>
      </c>
      <c r="D301" s="38">
        <v>-838.1</v>
      </c>
      <c r="E301" s="79"/>
    </row>
    <row r="302" spans="1:5" ht="45" customHeight="1">
      <c r="A302" s="16" t="s">
        <v>253</v>
      </c>
      <c r="B302" s="2" t="s">
        <v>254</v>
      </c>
      <c r="C302" s="31">
        <v>183.2</v>
      </c>
      <c r="D302" s="38">
        <v>-3120.5</v>
      </c>
      <c r="E302" s="79">
        <f t="shared" si="4"/>
        <v>-1703.3296943231442</v>
      </c>
    </row>
    <row r="303" spans="1:5" ht="30.75" customHeight="1">
      <c r="A303" s="10" t="s">
        <v>255</v>
      </c>
      <c r="B303" s="2"/>
      <c r="C303" s="29">
        <f>C195+C13</f>
        <v>2213845.7</v>
      </c>
      <c r="D303" s="36">
        <f>D195+D13</f>
        <v>2010852.5999999996</v>
      </c>
      <c r="E303" s="80">
        <f t="shared" si="4"/>
        <v>90.8307475990761</v>
      </c>
    </row>
    <row r="304" spans="1:5" ht="15" customHeight="1">
      <c r="A304" s="5" t="s">
        <v>256</v>
      </c>
      <c r="B304" s="18"/>
      <c r="C304" s="28">
        <v>313137.9</v>
      </c>
      <c r="D304" s="35">
        <v>264094.9</v>
      </c>
      <c r="E304" s="79">
        <f t="shared" si="4"/>
        <v>84.33821009849015</v>
      </c>
    </row>
  </sheetData>
  <sheetProtection/>
  <mergeCells count="13">
    <mergeCell ref="F11:F12"/>
    <mergeCell ref="B6:C6"/>
    <mergeCell ref="C5:E5"/>
    <mergeCell ref="C2:E2"/>
    <mergeCell ref="C3:E3"/>
    <mergeCell ref="C4:E4"/>
    <mergeCell ref="A11:A12"/>
    <mergeCell ref="A7:E7"/>
    <mergeCell ref="A8:E8"/>
    <mergeCell ref="C11:C12"/>
    <mergeCell ref="B11:B12"/>
    <mergeCell ref="D11:D12"/>
    <mergeCell ref="E11:E12"/>
  </mergeCells>
  <printOptions/>
  <pageMargins left="0.6692913385826772" right="0.1968503937007874" top="0.31496062992125984" bottom="0.2362204724409449" header="0.15748031496062992" footer="0.15748031496062992"/>
  <pageSetup horizontalDpi="600" verticalDpi="600" orientation="portrait" paperSize="9" scale="60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Zaharova OI</dc:creator>
  <cp:keywords/>
  <dc:description>exif_MSED_22c492ee4a2fef9aa0705b89b676fa16e4aaee513c938ebfce996e9716928eb7</dc:description>
  <cp:lastModifiedBy>Zaharova OI</cp:lastModifiedBy>
  <cp:lastPrinted>2020-04-21T11:29:08Z</cp:lastPrinted>
  <dcterms:created xsi:type="dcterms:W3CDTF">2009-10-07T10:28:13Z</dcterms:created>
  <dcterms:modified xsi:type="dcterms:W3CDTF">2020-04-21T11:29:17Z</dcterms:modified>
  <cp:category/>
  <cp:version/>
  <cp:contentType/>
  <cp:contentStatus/>
</cp:coreProperties>
</file>