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2120" windowHeight="6756" activeTab="0"/>
  </bookViews>
  <sheets>
    <sheet name="прил 3 " sheetId="1" r:id="rId1"/>
    <sheet name="прил 4" sheetId="2" r:id="rId2"/>
    <sheet name="прил 5" sheetId="3" r:id="rId3"/>
  </sheets>
  <definedNames>
    <definedName name="OLE_LINK181" localSheetId="0">'прил 3 '!#REF!</definedName>
    <definedName name="_xlnm.Print_Titles" localSheetId="0">'прил 3 '!$13:$14</definedName>
    <definedName name="_xlnm.Print_Titles" localSheetId="1">'прил 4'!$16:$17</definedName>
    <definedName name="_xlnm.Print_Titles" localSheetId="2">'прил 5'!$15:$16</definedName>
  </definedNames>
  <calcPr fullCalcOnLoad="1"/>
</workbook>
</file>

<file path=xl/sharedStrings.xml><?xml version="1.0" encoding="utf-8"?>
<sst xmlns="http://schemas.openxmlformats.org/spreadsheetml/2006/main" count="12791" uniqueCount="796">
  <si>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</si>
  <si>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</si>
  <si>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</si>
  <si>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</si>
  <si>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</si>
  <si>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</si>
  <si>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</si>
  <si>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</si>
  <si>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</si>
  <si>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</si>
  <si>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</si>
  <si>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800</t>
  </si>
  <si>
    <t>850</t>
  </si>
  <si>
    <t>Иные бюджетные ассигнования</t>
  </si>
  <si>
    <t>Уплата налогов, сборов и иных платежей</t>
  </si>
  <si>
    <t>Осуществление органами местного самоуправления отдельных государственных полномочий</t>
  </si>
  <si>
    <t>Капитальные вложения в объекты недвижимого имущества государственной (муниципальной) собственности</t>
  </si>
  <si>
    <t>400</t>
  </si>
  <si>
    <t>Содержание, оплата коммунальных услуг и осуществление ремонта муниципального жилищного фонда до заселения и  коммунальных услуг в существующей застройке и в домах, признанных аварийными и подлежащих сносу (в незаселенных жилых помещениях)</t>
  </si>
  <si>
    <t xml:space="preserve">Содержание, ремонт и оплата коммунальных услуг по  нежилым помещениям муниципального жилищного  фонда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</si>
  <si>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</si>
  <si>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</si>
  <si>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</si>
  <si>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700</t>
  </si>
  <si>
    <t>730</t>
  </si>
  <si>
    <t>Обслуживание государственного (муниципального) долга</t>
  </si>
  <si>
    <t xml:space="preserve">112 </t>
  </si>
  <si>
    <t xml:space="preserve">Председатель Контрольно-счетной палаты </t>
  </si>
  <si>
    <t>13</t>
  </si>
  <si>
    <t>Дорожное хозяйство (дорожные фонды)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</si>
  <si>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</si>
  <si>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</si>
  <si>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Физическая культура </t>
  </si>
  <si>
    <t>110</t>
  </si>
  <si>
    <t>Другие вопросы в области образования</t>
  </si>
  <si>
    <t>Охрана семьи и детства</t>
  </si>
  <si>
    <t>Управление культуры, физической культуры и спорта администрации г. Фрязино</t>
  </si>
  <si>
    <t>114</t>
  </si>
  <si>
    <t>Культура</t>
  </si>
  <si>
    <t>Физическая культура и спорт</t>
  </si>
  <si>
    <t>115</t>
  </si>
  <si>
    <t>Другие вопросы в области национальной безопасности и правоохранительной деятельности</t>
  </si>
  <si>
    <t>ВСЕГО РАСХОДОВ</t>
  </si>
  <si>
    <t>Код</t>
  </si>
  <si>
    <t>111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</si>
  <si>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</si>
  <si>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</si>
  <si>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</si>
  <si>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</si>
  <si>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</si>
  <si>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Центральный аппарат 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</si>
  <si>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</si>
  <si>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</si>
  <si>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</si>
  <si>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</si>
  <si>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Обслуживание государственного и муниципального долга</t>
  </si>
  <si>
    <t>11</t>
  </si>
  <si>
    <t>Резервные фонды</t>
  </si>
  <si>
    <t>12</t>
  </si>
  <si>
    <t>Резервные фонды местных администраций</t>
  </si>
  <si>
    <t>Другие общегосударственные вопросы</t>
  </si>
  <si>
    <t>14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</si>
  <si>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</si>
  <si>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</si>
  <si>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</si>
  <si>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</si>
  <si>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</si>
  <si>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09</t>
  </si>
  <si>
    <t>Национальная экономика</t>
  </si>
  <si>
    <t>07</t>
  </si>
  <si>
    <t>08</t>
  </si>
  <si>
    <t>Другие вопросы в области национальной экономики</t>
  </si>
  <si>
    <t>610</t>
  </si>
  <si>
    <t>620</t>
  </si>
  <si>
    <t>Субсидии автономным учреждениям</t>
  </si>
  <si>
    <t>Обслуживание муниципального долга</t>
  </si>
  <si>
    <t>Жилищно-коммунальное хозяйство</t>
  </si>
  <si>
    <t>05</t>
  </si>
  <si>
    <t>Благоустройство</t>
  </si>
  <si>
    <t>Уличное освещение</t>
  </si>
  <si>
    <t>Охрана окружающей среды</t>
  </si>
  <si>
    <t>Охрана объектов  растительного и животного мира и среды их  обитания</t>
  </si>
  <si>
    <t>Образование</t>
  </si>
  <si>
    <t>10</t>
  </si>
  <si>
    <t>Социальная политика</t>
  </si>
  <si>
    <t>Пенсионное обеспечение</t>
  </si>
  <si>
    <t>Социальное обеспечение населения</t>
  </si>
  <si>
    <t>Субсидии бюджетным учреждениям</t>
  </si>
  <si>
    <t>870</t>
  </si>
  <si>
    <t>Подпрограмма "Обеспечение жильем молодых семей"</t>
  </si>
  <si>
    <t>Резервные средства</t>
  </si>
  <si>
    <t>Наименования</t>
  </si>
  <si>
    <t>410</t>
  </si>
  <si>
    <t xml:space="preserve">Бюджетные инвестиции </t>
  </si>
  <si>
    <t>Другие вопросы в области жилищно-коммунального хозяйства</t>
  </si>
  <si>
    <t>99 0 00 01700</t>
  </si>
  <si>
    <t>Итого по муниципальным программам</t>
  </si>
  <si>
    <t>Итого по непрограммным видам деятельности</t>
  </si>
  <si>
    <t xml:space="preserve">В С Е Г О   Р А С Х О Д О В </t>
  </si>
  <si>
    <t>Публичные нормативные социальные выплаты гражданам</t>
  </si>
  <si>
    <t>630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</si>
  <si>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</si>
  <si>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</si>
  <si>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>Подпрограмма "Развитие дошкольного образования"</t>
  </si>
  <si>
    <t>02 1 01 00000</t>
  </si>
  <si>
    <t>95 0 00 09010</t>
  </si>
  <si>
    <t>Председатель представительного органа  муниципального образования и его заместители</t>
  </si>
  <si>
    <t>Подпрограмма "Развитие общего образования "</t>
  </si>
  <si>
    <t>Подпрограмма "Создание условий для реализации муниципальной программы"</t>
  </si>
  <si>
    <t>Подпрограмма "Библиотечное обслуживание населения"</t>
  </si>
  <si>
    <t>Подпрограмма "Создание условий для развития  физической культуры и спорта "</t>
  </si>
  <si>
    <t>Подпрограмма "Организация муниципального управления"</t>
  </si>
  <si>
    <t>Подпрограмма "Управление муниципальными финансами"</t>
  </si>
  <si>
    <t>Подпрограмма "Развитие субъектов малого и среднего предпринимательства"</t>
  </si>
  <si>
    <t>Защита населения  и территории от чрезвычайных ситуаций природного и техногенного характера, гражданская оборона</t>
  </si>
  <si>
    <t>09 1 01 51180</t>
  </si>
  <si>
    <t>09 1 01 61420</t>
  </si>
  <si>
    <t>02 0 00 00000</t>
  </si>
  <si>
    <t>02 1 00 00000</t>
  </si>
  <si>
    <t>02 1 02 00000</t>
  </si>
  <si>
    <t>Основное мероприятие "Создание условий для реализации федерального государственного образовательного стандарта дошкольного образования."</t>
  </si>
  <si>
    <t>Основное мероприятие "Создание условий для реализации полномочий органов местного самоуправления"</t>
  </si>
  <si>
    <t>Основное мероприятие "Обеспечение переданных государственных полномочий в сфере образования и организации деятельности комиссий по делам  несовершеннолетних и защите их прав городов и районов"</t>
  </si>
  <si>
    <t>Основное мероприятие "Совершенствование системы библиотечно-информационного обслуживания и укрепление материально-технической базы библиотек города"</t>
  </si>
  <si>
    <t>02 2 00 00000</t>
  </si>
  <si>
    <t>02 2 02 00000</t>
  </si>
  <si>
    <t>Подпрограмма "Развитие потребительского рынка и услуг"</t>
  </si>
  <si>
    <t>Подпрограмма "Доступная среда"</t>
  </si>
  <si>
    <t>Подпрограмма " Безопасность дорожного движения"</t>
  </si>
  <si>
    <t>Подпрограмма "Развитие муниципальной службы"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</si>
  <si>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</si>
  <si>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</si>
  <si>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Субвенция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 </t>
  </si>
  <si>
    <t>Здравоохранение</t>
  </si>
  <si>
    <t>Другие вопросы в области здравоохранения</t>
  </si>
  <si>
    <t>06 4 00 00000</t>
  </si>
  <si>
    <t>06 4 01 00000</t>
  </si>
  <si>
    <t>01 0 00 00000</t>
  </si>
  <si>
    <t>01 1 00 00000</t>
  </si>
  <si>
    <t>01 1 01 00000</t>
  </si>
  <si>
    <t xml:space="preserve">01 1 01 62140 </t>
  </si>
  <si>
    <t>01 1 01 62110</t>
  </si>
  <si>
    <t>01 2 00 00000</t>
  </si>
  <si>
    <t>01 2 01 00000</t>
  </si>
  <si>
    <t>01 2 01 06040</t>
  </si>
  <si>
    <t>01 2 01 62200</t>
  </si>
  <si>
    <t>01 2 01 62220</t>
  </si>
  <si>
    <t>01 2 01 62230</t>
  </si>
  <si>
    <t>Основное мероприятие "Создание условий для выявления и развития талантов детей"</t>
  </si>
  <si>
    <t>340</t>
  </si>
  <si>
    <t>Стипендии</t>
  </si>
  <si>
    <t>Основное мероприятие "Модернизация системы воспитательной и психолого-социальной работы в системе образования направленных на:- воспитание российской гражданской идентичности, ответственного отношения к образованию, труду, окружающим людям и природе;  формирование ценностей коммуникативной компетенции, здорового и безопасного образа жизни"</t>
  </si>
  <si>
    <t>01 3 00 00000</t>
  </si>
  <si>
    <t>01 3 01 00000</t>
  </si>
  <si>
    <t>Обеспечение деятельности органов местного  самоуправления</t>
  </si>
  <si>
    <t>95 0 00 00000</t>
  </si>
  <si>
    <t>95 0 00 01000</t>
  </si>
  <si>
    <t>95 0 00 04000</t>
  </si>
  <si>
    <t>95 0 00 05010</t>
  </si>
  <si>
    <t>96 0 00 00000</t>
  </si>
  <si>
    <t>96 0 00 61410</t>
  </si>
  <si>
    <t>99 0 00 00000</t>
  </si>
  <si>
    <t>99 0 00 01020</t>
  </si>
  <si>
    <t>99 0 00 01030</t>
  </si>
  <si>
    <t>99 0 00 07500</t>
  </si>
  <si>
    <t>99 0 00 62080</t>
  </si>
  <si>
    <t>09 1 01 00110</t>
  </si>
  <si>
    <t>Обеспечение деятельности органов местного самоуправления</t>
  </si>
  <si>
    <t>Связь и информатика</t>
  </si>
  <si>
    <t>01 1 01 62120</t>
  </si>
  <si>
    <t>04 0 00 00000</t>
  </si>
  <si>
    <t>Изготовление радиационно-гигиенического паспорта территории города Фрязино</t>
  </si>
  <si>
    <t>13 1 01 00000</t>
  </si>
  <si>
    <t>13 0 00 00000</t>
  </si>
  <si>
    <t>12 2 01 00000</t>
  </si>
  <si>
    <t>Основное мероприятие "Содержание автомобильных дорог общего пользования местного значения"</t>
  </si>
  <si>
    <t>09 0 00 00000</t>
  </si>
  <si>
    <t>09 1 00 00000</t>
  </si>
  <si>
    <t>09 2 00 00000</t>
  </si>
  <si>
    <t>09 1 01 00000</t>
  </si>
  <si>
    <t>Обеспечение своевременности и полноты исполнения долговых обязательств</t>
  </si>
  <si>
    <t>Выполнение кадастровых работ,  формирование земельных участков, в границах муниципального образования, постановка их на кадастровый учет</t>
  </si>
  <si>
    <t xml:space="preserve">Основное мероприятие "Хранение, комплектование, учет и использование документов архивных фондов Фрязинского муниципального архива и развитие  его материально-технической базы" </t>
  </si>
  <si>
    <t>Основное мероприятие "Совершенствование системы управления муниципальным долгом"</t>
  </si>
  <si>
    <t xml:space="preserve">Основное мероприятие "Совершенствование мотивации муниципальных служащих" </t>
  </si>
  <si>
    <t>03 0 00 00000</t>
  </si>
  <si>
    <t>03 1 00 00000</t>
  </si>
  <si>
    <t>02 1 01 00430</t>
  </si>
  <si>
    <t>05 2 00 00000</t>
  </si>
  <si>
    <t xml:space="preserve">Организация оздоровительных лагерей в каникулярное время ( в том числе с дневным пребыванием детей) </t>
  </si>
  <si>
    <t>05 2 01 00000</t>
  </si>
  <si>
    <t>07 0 00 00000</t>
  </si>
  <si>
    <t>08 0 00 00000</t>
  </si>
  <si>
    <t>08 1 00 00000</t>
  </si>
  <si>
    <t>08 1 01 00000</t>
  </si>
  <si>
    <t>08 2 00 00000</t>
  </si>
  <si>
    <t>08 1 01 00850</t>
  </si>
  <si>
    <t>06 0 00 00000</t>
  </si>
  <si>
    <t>06 1 00 00000</t>
  </si>
  <si>
    <t>06 1 01 00000</t>
  </si>
  <si>
    <t>06 1 01 03110</t>
  </si>
  <si>
    <t>06 1 02 00000</t>
  </si>
  <si>
    <t>06 2 00 00000</t>
  </si>
  <si>
    <t>06 2 01 00000</t>
  </si>
  <si>
    <t>06 2 02 00000</t>
  </si>
  <si>
    <t>06 2 03 00000</t>
  </si>
  <si>
    <t>06 3 00 00000</t>
  </si>
  <si>
    <t>Содержание муниципального казенного учреждения "Единая дежурно-диспетчерская служба города Фрязино"</t>
  </si>
  <si>
    <t>06 3 01 00000</t>
  </si>
  <si>
    <t>12 2 01 07210</t>
  </si>
  <si>
    <t>12 3 01 07300</t>
  </si>
  <si>
    <t>13 1 01 06130</t>
  </si>
  <si>
    <t>13 1 02 06210</t>
  </si>
  <si>
    <t>12 3 01 00000</t>
  </si>
  <si>
    <t>05 0 00 00000</t>
  </si>
  <si>
    <t>10 0 00 00000</t>
  </si>
  <si>
    <t>10 2 00 00000</t>
  </si>
  <si>
    <t>10 3 00 00000</t>
  </si>
  <si>
    <t>13 1 02 00000</t>
  </si>
  <si>
    <t>12 0 00 00000</t>
  </si>
  <si>
    <t>12 2 00 00000</t>
  </si>
  <si>
    <t>12 3 00 00000</t>
  </si>
  <si>
    <t>112</t>
  </si>
  <si>
    <t>Дошкольное образование</t>
  </si>
  <si>
    <t>Общее образование</t>
  </si>
  <si>
    <t xml:space="preserve">Поставка продуктов и организация питания  учащихся  из  многодетных, малообеспеченных  семей, подопечных и сирот </t>
  </si>
  <si>
    <t>310</t>
  </si>
  <si>
    <t>Руководство и управление в сфере установленных функций органов местного самоуправления</t>
  </si>
  <si>
    <t>100</t>
  </si>
  <si>
    <t>116</t>
  </si>
  <si>
    <t>Расходы на содержание муниципального казенного учреждения "Центр муниципальных закупок"</t>
  </si>
  <si>
    <t>Дополнительное образование детей</t>
  </si>
  <si>
    <t xml:space="preserve">Молодежная политика </t>
  </si>
  <si>
    <t>Подпрограмма "О поддержке отдельных категорий граждан при улучшении ими жилищных условий, в том числе с использованием ипотечных жилищных кредитов"</t>
  </si>
  <si>
    <t>05 4 00 00000</t>
  </si>
  <si>
    <t>Основное мероприятие "Оказание государственной поддержки отдельным категориям граждан"</t>
  </si>
  <si>
    <t>05 4 01 00000</t>
  </si>
  <si>
    <t>Муниципальная  программа "Образование города Фрязино" на 2017-2021 годы</t>
  </si>
  <si>
    <t>09 1 01 60700</t>
  </si>
  <si>
    <t>Подпрограмма "Развитие системы отдыха детей в городе Фрязино"</t>
  </si>
  <si>
    <t>Муниципальная программа "Муниципальное управление города Фрязино" на 2017-2021 годы</t>
  </si>
  <si>
    <t>14 0 00 00000</t>
  </si>
  <si>
    <t>14 1 01 00000</t>
  </si>
  <si>
    <t>14 1 01 01020</t>
  </si>
  <si>
    <t>14 1 01 01010</t>
  </si>
  <si>
    <t>15 0 00 00000</t>
  </si>
  <si>
    <t>15 1 01 00000</t>
  </si>
  <si>
    <t>15 1 01 00110</t>
  </si>
  <si>
    <t>15 1 01 60690</t>
  </si>
  <si>
    <t>16 0 00 00000</t>
  </si>
  <si>
    <t>16 1 01 00000</t>
  </si>
  <si>
    <t>17 0 00 00000</t>
  </si>
  <si>
    <t>Муниципальная программа "Информирование населения о деятельности органов местного самоуправления городского округа Фрязино" на 2017-2021 годы</t>
  </si>
  <si>
    <t>18 0 00 0000</t>
  </si>
  <si>
    <t>18 1 01 00000</t>
  </si>
  <si>
    <t>18 1 02 00000</t>
  </si>
  <si>
    <t>18 0 00 00000</t>
  </si>
  <si>
    <t>99 0 00 08010</t>
  </si>
  <si>
    <t>Расходы на содержание муниципального казенного учреждения "Центр бюджетного сопровождения"</t>
  </si>
  <si>
    <t>Функционирование высшего должностного лица субъекта Российской Федерации и муниципального образования</t>
  </si>
  <si>
    <t>Обслуживание  государственного внутреннего и муниципального долга</t>
  </si>
  <si>
    <t>Высшее должностное лицо муниципального образования</t>
  </si>
  <si>
    <t>09 1 01 60830</t>
  </si>
  <si>
    <t>Основное мероприятие "Снижение доли обучающихся в муниципальных общеобразовательных организациях, занимающихся во вторую смену" "</t>
  </si>
  <si>
    <t>01 2 07 00000</t>
  </si>
  <si>
    <t>01 2 06 00000</t>
  </si>
  <si>
    <t>01 2 06 60680</t>
  </si>
  <si>
    <t>13 1 01 06240</t>
  </si>
  <si>
    <t>99 0 00 03500</t>
  </si>
  <si>
    <t>13 1 01 06230</t>
  </si>
  <si>
    <t>Реализация мероприятий по наказам избирателей</t>
  </si>
  <si>
    <t>05 4 01 S0220</t>
  </si>
  <si>
    <t>Подпрограмма "Профилактика преступлений и иных правонарушений в городском округе  Фрязино Московской области "</t>
  </si>
  <si>
    <t>Оборудование социально-значимых объектов инженерно-техническими сооружениями, обеспечивающими контроль доступа, блокирование несанкционированного доступа, контроль и оповещение о возникновении угроз</t>
  </si>
  <si>
    <t>06 1 02 03210</t>
  </si>
  <si>
    <t>06 1 03 00000</t>
  </si>
  <si>
    <t>Расходы на предоставление видеоизображения для системы технологического обеспечения региональной общественной безопасности и оперативного управления "Безопасный регион"</t>
  </si>
  <si>
    <t>06 1 03 03310</t>
  </si>
  <si>
    <t>Подпрограмма "Снижение рисков и смягчение последствий чрезвычайных ситуаций природного и техногенного характера в городском округе  Фрязино Московской области"</t>
  </si>
  <si>
    <t>06 2 01 04120</t>
  </si>
  <si>
    <t>Проведение городских и участие в областных соревнованиях-слетах "Школа безопасности"</t>
  </si>
  <si>
    <t>06 2 01 04130</t>
  </si>
  <si>
    <t>Создание материальных и финансовых ресурсов для ликвидации чрезвычайных ситуаций</t>
  </si>
  <si>
    <t>06 2 02 04210</t>
  </si>
  <si>
    <t>Выполнение работ по благоустройству акватории городских пляжей и территории водно-спасательного поста</t>
  </si>
  <si>
    <t>Обеспечение деятельности водноспасательного поста</t>
  </si>
  <si>
    <t>Подпрограмма "Развитие и совершенствование систем оповещения и информирования населения  городского округа  Фрязино Московской области "</t>
  </si>
  <si>
    <t>06 3 01 05120</t>
  </si>
  <si>
    <t>Оплата услуг связи, эксплуатационно-техническое обслуживание аппаратуры систем оповещения и информирования населения</t>
  </si>
  <si>
    <t>Подпрограмма "Обеспечение пожарной безопасности на территории  городского округа  Фрязино Московской области "</t>
  </si>
  <si>
    <t>06 4 01 06110</t>
  </si>
  <si>
    <t>Приобретение, установка и содержание средств обеспечения пожарной безопасности</t>
  </si>
  <si>
    <t>06 4 01 06120</t>
  </si>
  <si>
    <t>Приобретение знаков пожарной эвакуации, баннеров, плакатов, литературы по пожарной безопасности</t>
  </si>
  <si>
    <t>06 4 01 06130</t>
  </si>
  <si>
    <t>Проведение городских и участие в областных соревнованиях-слетах "Юные друзья пожарных"</t>
  </si>
  <si>
    <t>06 5 00 00000</t>
  </si>
  <si>
    <t>Подпрограмма "Обеспечение мероприятий гражданской обороны на территории  городского округа  Фрязино Московской области"</t>
  </si>
  <si>
    <t>06 5 01 00000</t>
  </si>
  <si>
    <t>06 5 01 07110</t>
  </si>
  <si>
    <t>Создание запасов продовольствия, медицинских средств индивидуальной защиты и иных средств, используемых в целях гражданской обороны</t>
  </si>
  <si>
    <t>Расходы на подготовку и обучение населения, организация деятельности курсов гражданской обороны, учебных консультационных пунктов</t>
  </si>
  <si>
    <t>01 1 01 62140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</si>
  <si>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</si>
  <si>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Приложение  4</t>
  </si>
  <si>
    <t>Комплектование книжных фондов</t>
  </si>
  <si>
    <t>02 2 01 00441</t>
  </si>
  <si>
    <t>Подпрограмма "Развитие конкуренции"</t>
  </si>
  <si>
    <t>08 4 00 00000</t>
  </si>
  <si>
    <t>Перечисление взносов на капитальный ремонт  общего имущества за помещения, находящиеся в муниципальной собственности</t>
  </si>
  <si>
    <t>Подпрограмма "Содержание, ремонт, реконструкция и строительство дорог общего пользования местного значения"</t>
  </si>
  <si>
    <t>Другие вопросы в области средств массовой информации</t>
  </si>
  <si>
    <t>Средства массовой информации</t>
  </si>
  <si>
    <t>19 0 00 00000</t>
  </si>
  <si>
    <t>19 1 02 00000</t>
  </si>
  <si>
    <t>08 1 01 00830</t>
  </si>
  <si>
    <t>Сельское хозяйство и рыболовство</t>
  </si>
  <si>
    <t>Основное мероприятие "Благоустройство территории городского округа Фрязино"</t>
  </si>
  <si>
    <t>Расходы на содержание муниципального казенного учреждения "Ритуальные услуги"</t>
  </si>
  <si>
    <t>Основное мероприятие "Доступность дошкольного образования для детей в возрасте от 1,5 до 7 лет"</t>
  </si>
  <si>
    <t>01 1 03 00000</t>
  </si>
  <si>
    <t>02 2 01 00000</t>
  </si>
  <si>
    <t>08 3 00 00000</t>
  </si>
  <si>
    <t>08 3 01 00000</t>
  </si>
  <si>
    <t>08 3 01 L5250</t>
  </si>
  <si>
    <t>Основное мероприятие "Продвижение инвестиционного потенциала муниципального образования"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</si>
  <si>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</si>
  <si>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 xml:space="preserve">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</si>
  <si>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Осуществление государственных полномочий в соответствии с законом Московской области от 24.07.2014г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</si>
  <si>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 xml:space="preserve">Осуществление государственных полномочий в области земельных отношений </t>
  </si>
  <si>
    <t xml:space="preserve"> Оплата расходов, связанных с компенсацией проезда к месту учебы и обратно отдельным категориям обучающихся по очной форме обучения  муниципальных образовательных организаций в Московской области</t>
  </si>
  <si>
    <t>Осуществление государственных полномочий в области земельных отношений</t>
  </si>
  <si>
    <t>Материально-техническое обеспечение деятельности народных дружин</t>
  </si>
  <si>
    <t>Основное мероприятие "Повышение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</si>
  <si>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Основное мероприятие "Осуществление мероприятий по обеспечению безопасности людей на водных объектах городского округа Фрязино"</t>
  </si>
  <si>
    <t>Основное мероприятие "Совершенствование механизма реагирования экстренных оперативных служб на обращения населения города Фрязино по единому номеру "112"</t>
  </si>
  <si>
    <t>Основное мероприятие "Обеспечение первичных мер пожарной безопасности "</t>
  </si>
  <si>
    <t>Создание административной комиссии, уполномоченной рассматривать дела об административных правонарушениях в сфере благоустройства</t>
  </si>
  <si>
    <t>к решению Совета депутатов городского округа Фрязино</t>
  </si>
  <si>
    <t>Совет депутатов городского округа Фрязино</t>
  </si>
  <si>
    <t xml:space="preserve"> Администрация городского округа Фрязино</t>
  </si>
  <si>
    <t>Непрограммные расходы бюджета городского округа Фрязино</t>
  </si>
  <si>
    <t>Контрольно-счетная  палата городского округа Фрязино</t>
  </si>
  <si>
    <t>Муниципальная программа "Формирование современной городской среды городского округа Фрязино Московской области  на 2018-2022 годы</t>
  </si>
  <si>
    <t>20 0 00 00000</t>
  </si>
  <si>
    <t>20 1 00 00000</t>
  </si>
  <si>
    <t>Подпрограмма "Формирование комфортной городской среды городского округа Фрязино Московской области на 2018-2022 годы  "</t>
  </si>
  <si>
    <t>Подпрограмма "Благоустройство территории городского округа Фрязино Московской области на 2018-2022 годы  "</t>
  </si>
  <si>
    <t>Подпрограмма "Создание условий для комфортного проживания жителей в многоквартирных домах городского  округа Фрязино Московской области на 2018-2022 годы  "</t>
  </si>
  <si>
    <t>20 2 00 00000</t>
  </si>
  <si>
    <t>20 2 01 00000</t>
  </si>
  <si>
    <t>Основное мероприятие "Обустройство детских игровых площадок, контейнерных площадок, озеленение, наружное освещение в рамках комплексного благоустройства 10% дворовых территорий (включая выполнение работ по экспертизе)"</t>
  </si>
  <si>
    <t>20 1 03 00000</t>
  </si>
  <si>
    <t>20 1 03 04230</t>
  </si>
  <si>
    <t>Обустройство детских игровых площадок, контейнерных площадок, озеленение, наружное освещение</t>
  </si>
  <si>
    <t>Основное мероприятие "Реализация мероприятий по наказам избирателей"</t>
  </si>
  <si>
    <t>20 1 04 07700</t>
  </si>
  <si>
    <t>20 1 04 00000</t>
  </si>
  <si>
    <t>Основное мероприятие "Содержание внутриквартальных дорог и прилегающих территорий"</t>
  </si>
  <si>
    <t>20 2 01 04210</t>
  </si>
  <si>
    <t>20 2 02 04220</t>
  </si>
  <si>
    <t>20 2 02 00000</t>
  </si>
  <si>
    <t>20 2 03 04260</t>
  </si>
  <si>
    <t>Основное мероприятие "Уличное освещение"</t>
  </si>
  <si>
    <t>20 2 03 00000</t>
  </si>
  <si>
    <t xml:space="preserve">Основное мероприятие "Осуществление переданных полномочий по организации проведения мероприятий по отлову и содержанию безнадзорных животных" </t>
  </si>
  <si>
    <t>20 2 05 00000</t>
  </si>
  <si>
    <t>20 2 05 60870</t>
  </si>
  <si>
    <t>20 2 06 00000</t>
  </si>
  <si>
    <t>20 2 06 62670</t>
  </si>
  <si>
    <t>20 3 00 00000</t>
  </si>
  <si>
    <t>20 3 04 00000</t>
  </si>
  <si>
    <t>Основное мероприятие "Внесение взносов на капитальный ремонт общего имущества за помещения, находящиеся в муниципальной собственности"</t>
  </si>
  <si>
    <t>20 3 04 06100</t>
  </si>
  <si>
    <t>Основное мероприятие "Ремонт подъездов многоквартирных домов"</t>
  </si>
  <si>
    <t>20 3 06 00000</t>
  </si>
  <si>
    <t>20 3 06 S0950</t>
  </si>
  <si>
    <t>05 2 01 L4970</t>
  </si>
  <si>
    <t>Реализация мероприятий по обеспечению жильем молодых семей</t>
  </si>
  <si>
    <t>18 1 01 06040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</si>
  <si>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</si>
  <si>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Подпрограмма "Привлечение инвестиций. Создание условий для устойчивого экономического развития</t>
  </si>
  <si>
    <t xml:space="preserve">Основное мероприятие "Создание административной комиссии, уполномоченной рассматривать административные дела об административных правонарушениях в сфере благоустройства" </t>
  </si>
  <si>
    <t>Финансовое управление администрации городского округа Фрязино</t>
  </si>
  <si>
    <t>Управление образования администрации городского округа Фрязино</t>
  </si>
  <si>
    <t>860</t>
  </si>
  <si>
    <t>Предоставление платежей, взносов, безвозмездных перечислений субъектам международного права</t>
  </si>
  <si>
    <t xml:space="preserve">Расходы на обеспечение деятельности (оказание услуг) муниципального бюджетного  учреждения "Городское хозяйство" </t>
  </si>
  <si>
    <t>Расходы на обеспечение деятельности (оказание услуг) муниципальных учреждений</t>
  </si>
  <si>
    <t>Размещение материалов в сетевых изданиях</t>
  </si>
  <si>
    <t xml:space="preserve">            к решению Совета депутатов городского округа Фрязино</t>
  </si>
  <si>
    <t>Муниципальная  программа городского округа Фрязино Московской области "Образование города Фрязино" на 2017-2021 годы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</si>
  <si>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</si>
  <si>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</si>
  <si>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</si>
  <si>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01 4 00 00000</t>
  </si>
  <si>
    <t>01 4 01 00000</t>
  </si>
  <si>
    <t>01 4 01 00110</t>
  </si>
  <si>
    <t>Основное мероприятие "Обеспечение 100% доли воспитанников дошкольных образовательных организаций, обучающихся по программам, соответствующих требованиям федерального  государственного образовательного стандарта дошкольного образования."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</si>
  <si>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</si>
  <si>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</si>
  <si>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</si>
  <si>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</si>
  <si>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Основное мероприятие "Увеличение доли обучающихся по федеральным государственным образовательным стандартам"</t>
  </si>
  <si>
    <t>01 1 01 07870</t>
  </si>
  <si>
    <t>01 2 01 07870</t>
  </si>
  <si>
    <t>01 2 05 00000</t>
  </si>
  <si>
    <t>01 2 05 05450</t>
  </si>
  <si>
    <t>Выплата ежегодных стипендий Главы города Фрязино для детей и подростков, проявивших выдающиеся способности в области науки, искусства и спорта</t>
  </si>
  <si>
    <t>Основное мероприятие "Увеличение численности детей, привлекаемых к участию в творческих мероприятиях".</t>
  </si>
  <si>
    <t>01 3 01 07870</t>
  </si>
  <si>
    <t>01 3 01 05450</t>
  </si>
  <si>
    <t>Муниципальная программа городского округа Фрязино Московской области "Культура города Фрязино" на 2017-2021 годы</t>
  </si>
  <si>
    <t>02 3 00 00000</t>
  </si>
  <si>
    <t>02 3 01 00000</t>
  </si>
  <si>
    <t>02 3 01 00110</t>
  </si>
  <si>
    <t>Основное мероприятие "Создание условий для обеспечения управленческих функций в сфере культуры и координирования деятельности учреждений культуры"</t>
  </si>
  <si>
    <t>Основное мероприятие "Реализация программы проведения городских и других культурно-массовых мероприятий"</t>
  </si>
  <si>
    <t>02 1 02 07870</t>
  </si>
  <si>
    <t>Подпрограмма  "Организация досуга и предоставление услуг организаций культуры"</t>
  </si>
  <si>
    <t>Проведение культурно-массовых мероприятий, организация и участие в конкурсах</t>
  </si>
  <si>
    <t>Основное мероприятие "Обеспечение выполнения функций культурно-досуговых учреждений города Фрязино"</t>
  </si>
  <si>
    <t>Основное мероприятие "Обеспечение выполнения функций библиотек города Фрязино"</t>
  </si>
  <si>
    <t>02 2 02 07870</t>
  </si>
  <si>
    <t>Основное мероприятие "Спортивная, физкультурно-массовая и оздоровительная работа"</t>
  </si>
  <si>
    <t>03 1 02 00000</t>
  </si>
  <si>
    <t>03 1 02 00483</t>
  </si>
  <si>
    <t>Участие в областных, всероссийских и международных соревнованиях, проведение городских спортивных мероприятий</t>
  </si>
  <si>
    <t>Основное мероприятие "Обеспечение выполнения функций муниципальных учреждений"</t>
  </si>
  <si>
    <t>03 1 03 00000</t>
  </si>
  <si>
    <t>03 1 03 07870</t>
  </si>
  <si>
    <t>Спорт высших достижений</t>
  </si>
  <si>
    <t>Муниципальная программа городского округа Фрязино Московской области "Молодежь наукограда Фрязино" на 2017-2021 годы</t>
  </si>
  <si>
    <t>04 1 07 00000</t>
  </si>
  <si>
    <t>04 1 07 07870</t>
  </si>
  <si>
    <t xml:space="preserve">Основное мероприятие "Патриотическое воспитание молодежи" </t>
  </si>
  <si>
    <t>04 1 03 00000</t>
  </si>
  <si>
    <t>04 1 03 00411</t>
  </si>
  <si>
    <t>Расходы на проведение мероприятий по поисковой работе, патриотической направленности; проведение фестивалей исторической реконструкции</t>
  </si>
  <si>
    <t>04 1 04 00000</t>
  </si>
  <si>
    <t>04 1 04 00411</t>
  </si>
  <si>
    <t>Основное мероприятие "Поддержка творческих инициатив и социальной активности молодежи, пропаганда здорового образа жизни, организация работы с различными направлениями молодежных субкультур"</t>
  </si>
  <si>
    <t>Расходы на проведение мероприятий по пропаганде здорового образа жизни, по направлениям субкультур, сезона Фрязинской лиги КВН и других творческих направлений</t>
  </si>
  <si>
    <t>04 1 05 00000</t>
  </si>
  <si>
    <t>04 1 05 00411</t>
  </si>
  <si>
    <t>Расходы на организацию работы молодежного медиацентра, консультативных и координационных органов по работе с молодежью; на проведение мероприятий, направленных на повышение общественной и избирательной активности молодежи</t>
  </si>
  <si>
    <t>Муниципальная  программа городского округа Фрязино Московской области "Жилище" на 2017-2021 годы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</si>
  <si>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</si>
  <si>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"Компенсация оплаты основного долга по ипотечному жилищному кредиту"</t>
  </si>
  <si>
    <t>Предоставление компенсации основного долга по ипотечному жилищному кредиту</t>
  </si>
  <si>
    <t>Муниципальная программа городского округа Фрязино Московской области "Безопасность города Фрязино" на 2017-2021 годы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</si>
  <si>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 с целью предупреждения терроризма"</t>
  </si>
  <si>
    <t>06 1 01 03120</t>
  </si>
  <si>
    <t>Основное 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</si>
  <si>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>Основное мероприятие "Создание, развитие системы технологического обеспечения региональной общественной безопасности и оперативного управления "Безопасный регион", установка систем видеонаблюдения  в местах массового пребывания людей"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</si>
  <si>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</si>
  <si>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Фрязино"</t>
  </si>
  <si>
    <t>06 5 03 00000</t>
  </si>
  <si>
    <t>06 5 03 07130</t>
  </si>
  <si>
    <t>06 1 01 03160</t>
  </si>
  <si>
    <t>Расходы на приобретение и обслуживание специализированного ПО</t>
  </si>
  <si>
    <t>Муниципальная программа городского округа Фрязино Московской области  "Развитие инженерной  инфраструктуры и энергоэффективности на территории городского округа Фрязино Московской области" на 2019-2023 годы</t>
  </si>
  <si>
    <t>07 1 00 00000</t>
  </si>
  <si>
    <t>Коммунальное хозяйство</t>
  </si>
  <si>
    <t>Подпрограмма "Чистая вода"</t>
  </si>
  <si>
    <t>07 3 00 00000</t>
  </si>
  <si>
    <t>Подпрограмма "Создание условий для обеспечения качественными жилищно-коммунальными услугами"</t>
  </si>
  <si>
    <t>Основное мероприятие "Организация обеспечения надежного теплоснабжения потребителей, в том числе в случае неисполнения теплоснабжающими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 и водоотведения"</t>
  </si>
  <si>
    <t>07 3 02 00000</t>
  </si>
  <si>
    <t>07 3 02 08310</t>
  </si>
  <si>
    <t>Актуализация схем теплоснабжения. Внедрение расчетно-топологического комплекса.</t>
  </si>
  <si>
    <t>Подпрограмма "Энергосбережение и повышение энергетической эффективности"</t>
  </si>
  <si>
    <t>07 4 00 00000</t>
  </si>
  <si>
    <t>07 4 02 00000</t>
  </si>
  <si>
    <t>07 4 02 08210</t>
  </si>
  <si>
    <t>Муниципальная программа городского округа Фрязино Московской области "Предпринимательство города Фрязино" на 2017-2021 годы</t>
  </si>
  <si>
    <t>Основное мероприятие "Реализация механизмов государственной поддержки субъектов малого и среднего предпринимательства"</t>
  </si>
  <si>
    <t>Предоставление субсидий субъектам малого и среднего предпринимательства на частичную компенсацию затрат на приобретение оборудования в целях создания и (или) развития и (или) модернизации производства товаров (работ, услуг)</t>
  </si>
  <si>
    <t>Содержание мест захоронения, могил, ограждение кладбищ</t>
  </si>
  <si>
    <t>08 2 04 00000</t>
  </si>
  <si>
    <t>08 2 04 00860</t>
  </si>
  <si>
    <t>Основное мероприятие "Обеспечение деятельности МКУ г.Фрязино "Ритуальные услуги""</t>
  </si>
  <si>
    <t>08 2 05 00000</t>
  </si>
  <si>
    <t>Основное мероприятие "Обеспечение деятельности МКУ г.Фрязино Центр муниципальных закупок"</t>
  </si>
  <si>
    <t>Муниципальная программа городского округа Фрязино Московской области "Муниципальное управление города Фрязино" на 2017-2021 годы</t>
  </si>
  <si>
    <t>09 3 00 00000</t>
  </si>
  <si>
    <t>09 3 04 00000</t>
  </si>
  <si>
    <t>Расходы на выплату пенсии за выслугу лет лицам, замещающим муниципальные должности и должности муниципальной службы, в связи с  выходом  на пенсию</t>
  </si>
  <si>
    <t>09 3 04 02010</t>
  </si>
  <si>
    <t>Муниципальная программа городского округа Фрязино Московской области "Развитие и функционирование дорожно-транспортного комплекса городского округа Фрязино" на 2017-2021 годы</t>
  </si>
  <si>
    <t>Расходы на содержание автомобильных дорог общего пользования местного значения</t>
  </si>
  <si>
    <t>12 3 02 00000</t>
  </si>
  <si>
    <t>12 3 02 S0240</t>
  </si>
  <si>
    <t>Основное мероприятие "Содержание и установка светофорных объектов "</t>
  </si>
  <si>
    <t>Расходы на содержание и установку светофорных объектов</t>
  </si>
  <si>
    <t>Основное мероприятие " Содержание и установка дорожных знаков"</t>
  </si>
  <si>
    <t xml:space="preserve">Расходы на содержание и установку дорожных знаков </t>
  </si>
  <si>
    <t>12 2 02 00000</t>
  </si>
  <si>
    <t>Расходы на нанесение горизонтальной разметки</t>
  </si>
  <si>
    <t>Основное мероприятие "Нанесение горизонтальной разметки"</t>
  </si>
  <si>
    <t>12 2 03 00000</t>
  </si>
  <si>
    <t>Основное мероприятие "Установка и ремонт дорожных ограждений"</t>
  </si>
  <si>
    <t>Расходы на установку и ремонт дорожных ограждений</t>
  </si>
  <si>
    <t>12 2 04 00000</t>
  </si>
  <si>
    <t>Основное мероприятие "Обустройство, содержание и ремонт автобусных площадок и павильонов "</t>
  </si>
  <si>
    <t>12 2 09 00000</t>
  </si>
  <si>
    <t>12 2 09 07250</t>
  </si>
  <si>
    <t>Основное мероприятие "Обустройство пешеходных переходов и обслуживание объектов пешеходных переходов со светофором Т7"</t>
  </si>
  <si>
    <t>12 2 10 00000</t>
  </si>
  <si>
    <t>12 2 10 07260</t>
  </si>
  <si>
    <t>Расходы на обустройство пешеходных переходов и обслуживание объектов пешеходных переходов со светофором Т7</t>
  </si>
  <si>
    <t>Муниципальная программа городского округа Фрязино Московской области "Охрана окружающей природной среды городского округа Фрязино" на 2017-2021 годы</t>
  </si>
  <si>
    <t>Выполнение работ по акарицидной обработке прибрежной полосы и мест отдыха на озере "Большое" против клещей и малярийных комаров с предварительным энтомологическим обследованием</t>
  </si>
  <si>
    <t>Расходы на приобретение и посадку деревьев, кустарников, озеленение</t>
  </si>
  <si>
    <t>06 2 03 08010</t>
  </si>
  <si>
    <t>06 2 02 08010</t>
  </si>
  <si>
    <t>08 2 05 08010</t>
  </si>
  <si>
    <t>08 4 05 08010</t>
  </si>
  <si>
    <t>09 2 03 00000</t>
  </si>
  <si>
    <t>09 2 03 00650</t>
  </si>
  <si>
    <t>12 2 02 07211</t>
  </si>
  <si>
    <t>12 2 04 07213</t>
  </si>
  <si>
    <t>Муниципальная программа городского округа Фрязино Московской области "Социальная поддержка населения города Фрязино" на 2017-2021 годы</t>
  </si>
  <si>
    <t>10 2 02 00000</t>
  </si>
  <si>
    <t>Оснащение муниципальных общеобразовательных организаций специальным, в том числе учебным, реабилитационным оборудованием</t>
  </si>
  <si>
    <t>10 2 02 02310</t>
  </si>
  <si>
    <t>10 2 02 02320</t>
  </si>
  <si>
    <t>10 3 01 00000</t>
  </si>
  <si>
    <t>Основное мероприятие "Создание условий для духовного, нравственного и физического развития детей, находящихся  в трудной жизненной ситуации, проживающих на территории города Фрязино".</t>
  </si>
  <si>
    <t>10 3 01 S2190</t>
  </si>
  <si>
    <t>Муниципальная программа городского округа Фрязино Московской области "Развитие архивного дела города  Фрязино" на 2017-2021 годы</t>
  </si>
  <si>
    <t>Муниципальная программа городского округа Фрязино Московской области "Управление муниципальным имуществом и земельными ресурсами в городском округе Фрязино Московской области" на 2017-2021 годы</t>
  </si>
  <si>
    <t>Оформление земельных участков и имущества в муниципальную собственность, регистрация права собственности. Списание муниципального имущества. Обследование зданий на предмет технического состояния. Предоставление муниципального имущества в собственность либо аренду,  приватизация имущества</t>
  </si>
  <si>
    <t>Муниципальная программа городского округа Фрязино Московской области "Снижение административных барьеров, повышение качества и доступности предоставления государственных и муниципальных услуг, в том числе на базе муниципального учреждения "Многофункциональный центр предоставления государственных и муниципальных услуг городского округа Фрязино Московской области" на 2017-2021 годы</t>
  </si>
  <si>
    <t>Муниципальная программа городского округа Фрязино Московской области "Развитие системы информирования населения о деятельности органов местного самоуправления городского округа Фрязино" на 2019-2022 годы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</si>
  <si>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</si>
  <si>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 xml:space="preserve">18 1 01 06020  </t>
  </si>
  <si>
    <t>18 1 01 06060</t>
  </si>
  <si>
    <t>Информирование населения о деятельности органов местного самоуправления путем изготовления и распространения (вещания) на территории городского округа Фрязино телепередач</t>
  </si>
  <si>
    <t>18 1 01 06070</t>
  </si>
  <si>
    <t>Основное мероприятие "Информирование населения муниципального образования посредством наружной рекламы"</t>
  </si>
  <si>
    <t>18 1 02 06050</t>
  </si>
  <si>
    <t>Проведение мероприятий, к которым обеспечено праздничное световое оформление</t>
  </si>
  <si>
    <t>18 1 02 06080</t>
  </si>
  <si>
    <t>Информирование населения об основных социально-экономических событиях, о деятельности органов местного самоуправления посредством размещения наружной рекламы</t>
  </si>
  <si>
    <t>Муниципальная программа городского округа Фрязино Московской области  "Формирование современной городской среды городского округа Фрязино Московской области  на 2018-2022 годы</t>
  </si>
  <si>
    <t>Расходы на содержание внутриквартальных дорог и прилегающих территорий</t>
  </si>
  <si>
    <t>Расходы на благоустройство территории городского округа</t>
  </si>
  <si>
    <t>Муниципальная программа городского округа Фрязино Московской области "Архитектура и градостроительство городского округа Фрязино Московской области" на 2018-2022 годы</t>
  </si>
  <si>
    <t xml:space="preserve">Расходы на содержание муниципального казенного учреждения </t>
  </si>
  <si>
    <t>Расходы на содержание муниципального казенного учреждения ("Центр бюджетного сопровождения")</t>
  </si>
  <si>
    <t xml:space="preserve">Основное мероприятие "Приведение кладбищ городского округа Фрязино в соответствие с  Порядком деятельности общественных кладбищ и крематориев на территории городского округа Фрязино Московской области"  </t>
  </si>
  <si>
    <t>08 4 05 00000</t>
  </si>
  <si>
    <t>Основное мероприятие "Организация учета энергетических ресурсов в жилищном фонде"</t>
  </si>
  <si>
    <t xml:space="preserve">Установка, замена, поверка индивидуальных приборов учета энергетических ресурсов в муниципальном жилье </t>
  </si>
  <si>
    <t>19 1 02 01922</t>
  </si>
  <si>
    <t>99 0 00 07870</t>
  </si>
  <si>
    <t>Предоставление субсидий на частичную компенсацию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физической культуры и массового спорта, проведение занятий в детских и молодежных кружках, секциях, студиях, производство и (или) реализация медицинской техники, протезно-ортопедических изделий, обеспечение культурно-просветительной деятельности (театры, школы-студии, музыкальные учреждения, творческие учреждения), предоставление образовательных услуг группам граждан, имеющим ограниченный доступ к образовательным услугам, на иные цели</t>
  </si>
  <si>
    <t xml:space="preserve"> 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</si>
  <si>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</si>
  <si>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Муниципальная  программа "Жилище" на 2017-2021 годы</t>
  </si>
  <si>
    <t xml:space="preserve">Подпрограмма "Обеспечение жильем детей-сирот и детей, оставшихся без попечения родителей"
</t>
  </si>
  <si>
    <t>05 6 00 00000</t>
  </si>
  <si>
    <t>Основное мероприятие "Оказание государственной поддержки детям-сиротам и детям, оставшимся без попечения родителей"</t>
  </si>
  <si>
    <t>05 6 01 00000</t>
  </si>
  <si>
    <t>05 6 01 60820</t>
  </si>
  <si>
    <t>Предоставление жилых помещений 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</si>
  <si>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Муниципальная программа "Социальная поддержка населения города Фрязино" на 2017-2021 годы</t>
  </si>
  <si>
    <t>Подпрограмма "Создание условий для оказания медицинской помощи"</t>
  </si>
  <si>
    <t>10 4 00 00000</t>
  </si>
  <si>
    <t>Основное мероприятие "Повышение доступности и  качества оказания первичной медико-санитарной помощи населению города Фрязино"</t>
  </si>
  <si>
    <t>10 4 01 00000</t>
  </si>
  <si>
    <t>Предоставление мер социальной поддержки врачам-педиатрам участковым и врачам-терапевтам участковым, работающим по основному месту работы в государственных учреждениях</t>
  </si>
  <si>
    <t>10 4 01 02630</t>
  </si>
  <si>
    <t>Подпрограмма "Обеспечение жильем ветеранов, инвалидов и семей, имеющих детей инвалидов""</t>
  </si>
  <si>
    <t>05 5 00 00000</t>
  </si>
  <si>
    <t>Основное мероприятие "Оказание государственной поддержки ветеранам, инвалидам и семьям, имеющим детей инвалидов"</t>
  </si>
  <si>
    <t>05 5 01 00000</t>
  </si>
  <si>
    <t xml:space="preserve">Строительство и реконструкция объектов водоснабжения </t>
  </si>
  <si>
    <t>Ремонт подъездов в многоквартирных домах</t>
  </si>
  <si>
    <t>Капитальные вложения в общеобразовательные организации в целях обеспечения односменного режима обучения</t>
  </si>
  <si>
    <t>Осуществление мероприятий по реализации 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</si>
  <si>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Муниципальная программа городского округа Фрязино Московской области "Развитие информационной и технической инфраструктуры экосистемы цифровой экономики городского округа Фрязино Московской области" на 2019-2022 годы</t>
  </si>
  <si>
    <t>12 2 03 07212</t>
  </si>
  <si>
    <t>16 1 01 07870</t>
  </si>
  <si>
    <t xml:space="preserve">Осуществление полномочий по обеспечению жильём отдельных категорий граждан, установленных федеральным законом  от 24.11.1995 года № 181-ФЗ «О социальной защите инвалидов в Российской Федерации» </t>
  </si>
  <si>
    <t>05 5 01 51760</t>
  </si>
  <si>
    <t>Софинансирование работ по капитальному ремонту и ремонту автомобильных дорог общего пользования местного значения</t>
  </si>
  <si>
    <t>99 0 00 04400</t>
  </si>
  <si>
    <t>Дополнительные мероприятия по развитию жилищно-коммунального хозяйства и социально-культурной сферы</t>
  </si>
  <si>
    <t>99 0 00 S0940</t>
  </si>
  <si>
    <t xml:space="preserve">Расходы на предоставление доступа к электронным сервисам цифровой инфраструктуры в сфере жилищно-коммунального хозяйства </t>
  </si>
  <si>
    <t>20 1 F2 00000</t>
  </si>
  <si>
    <t>Федеральный проект "Формирование комфортной городской среды"</t>
  </si>
  <si>
    <t>99 4 60 17105</t>
  </si>
  <si>
    <t>99 4 60 00000</t>
  </si>
  <si>
    <t xml:space="preserve">Расходы на погашение кредиторской задолженности </t>
  </si>
  <si>
    <t xml:space="preserve">Погашение кредиторской задолженности муниципальных учреждений дополнительного образования по обеспечению современными аппаратно-программными комплексами со средствами криптографической защиты информации </t>
  </si>
  <si>
    <t>03 1 04 04130</t>
  </si>
  <si>
    <t>03 1 04 00000</t>
  </si>
  <si>
    <t>Основное мероприятие "Подготовка к эксплуатации объекта физкультурно-оздоровительного  комплекса с плавательным бассейном"</t>
  </si>
  <si>
    <t>Расходы на подготовку к эксплуатации объекта физкультурно-оздоровительного  комплекса с плавательным бассейном</t>
  </si>
  <si>
    <t xml:space="preserve">05 5 01 00760 </t>
  </si>
  <si>
    <t>05 6 01 00720</t>
  </si>
  <si>
    <t>Приобретение и предоставление жилых помещений отдельным категориям граждан, установленным федеральным законодательством</t>
  </si>
  <si>
    <t>Приобретение жилых помещений для детей-сирот либо выделение жилых помещений из муниципального специализированного жилищного фонда</t>
  </si>
  <si>
    <t>Ремонт  дворовых территорий (за счет средств дорожного фонда)</t>
  </si>
  <si>
    <t>20 1 F2 S2740</t>
  </si>
  <si>
    <t>99 0 00 01040</t>
  </si>
  <si>
    <t>Расходы на перечисление средств по исполнительным листам</t>
  </si>
  <si>
    <t>20 3 D6 00000</t>
  </si>
  <si>
    <t>20 3 D6 S0940</t>
  </si>
  <si>
    <t>Федеральный проект "Цифровое государственное управление"</t>
  </si>
  <si>
    <t>Предоставление доступа к электронным сервисам цифровой инфраструктуры в сфере жилищно-коммунального хозяйства</t>
  </si>
  <si>
    <t>ПО ЦЕЛЕВЫМ СТАТЬЯМ (МУНИЦИПАЛЬНЫМ ПРОГРАММАМ ГОРОДСКОГО ОКРУГА ФРЯЗИНО И НЕПРОГРАММНЫМ НАПРАВЛЕНИЯМ ДЕЯТЕЛЬНОСТИ), ГРУППАМ И ПОДГРУППАМ ВИДОВ РАСХОДОВ КЛАССИФИКАЦИИ РАСХОДОВ БЮДЖЕТОВ</t>
  </si>
  <si>
    <t xml:space="preserve">ПО РАЗДЕЛАМ, ПОДРАЗДЕЛАМ, ЦЕЛЕВЫМ СТАТЬЯМ (МУНИЦИПАЛЬНЫМ ПРОГРАММАМ ГОРОДСКОГО ОКРУГА ФРЯЗИНО И НЕПРОГРАММНЫМ НАПРАВЛЕНИЯМ ДЕЯТЕЛЬНОСТИ), ГРУППАМ И ПОДГРУППАМ ВИДОВ РАСХОДОВ КЛАССИФИКАЦИИ РАСХОДОВ БЮДЖЕТОВ </t>
  </si>
  <si>
    <t xml:space="preserve">Ремонт  дворовых территорий </t>
  </si>
  <si>
    <t>Ремонт  дворовых территорий</t>
  </si>
  <si>
    <t>Погашение кредиторской задолженности за размещение материалов о деятельности органов местного самоуправления и публикации принятых ими нормативных правовых актов в печатных СМИ, изготовление дополнительных тиражей печатных СМИ</t>
  </si>
  <si>
    <t>99 4 60 18602</t>
  </si>
  <si>
    <t>19 1 03 00000</t>
  </si>
  <si>
    <t>Основное мероприятие "Обеспечение контроля за соответствием планируемых параметров объектов в проектах планировки и архитектурно-строительной документации объектов пространственного развития городского округа Фрязино Московской области"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</si>
  <si>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</si>
  <si>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19 1 03 60710</t>
  </si>
  <si>
    <t>03 2 00 00000</t>
  </si>
  <si>
    <t>Подпрограмма "Строительство, реконструкция, модернизация объектов физической культуры и спорта"</t>
  </si>
  <si>
    <t xml:space="preserve">Основное мероприятие "Строительство объекта: физкультурно-оздоровительного комплекса с плавательным бассейном " </t>
  </si>
  <si>
    <t>Капитальные вложения в объекты недвижимого имущества государственной (муниципальной) собственности (ПИР и строительство)</t>
  </si>
  <si>
    <t>03 2 01 00000</t>
  </si>
  <si>
    <t>03 2 01 04140</t>
  </si>
  <si>
    <t>03 2 Р5 00000</t>
  </si>
  <si>
    <t>Федеральный проект "Спорт- норма жизни"</t>
  </si>
  <si>
    <t>Проектирование и строительство физкультурно-оздоровительных комплексов</t>
  </si>
  <si>
    <t>03 2 Р5 S4130</t>
  </si>
  <si>
    <t>19 1 03 01931</t>
  </si>
  <si>
    <t xml:space="preserve">Недопущение строительства самовольных построек </t>
  </si>
  <si>
    <t>Перечисление средств по результатам проверок, проводимых контрольными органами главных распорядителей средств бюджета Московской области</t>
  </si>
  <si>
    <t>99 0 00 01060</t>
  </si>
  <si>
    <t>Проведение лабораторных исследований воды открытого водоема (озеро "Большое) и песка городского пляжа</t>
  </si>
  <si>
    <t>13 1 01 06250</t>
  </si>
  <si>
    <t>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</si>
  <si>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</si>
  <si>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Обеспечение предоставления гражданам субсидий на оплату жилого помещения и коммунальных услуг</t>
  </si>
  <si>
    <t>Мероприятия по недопущению распространения борщевика Сосновского на территории городского округа Фрязино</t>
  </si>
  <si>
    <t>13 1 02 06220</t>
  </si>
  <si>
    <t>Предоставление гражданам субсидии на оплату жилого помещения и коммунальных услуг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</si>
  <si>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органов местного самоуправления в печатных СМИ</t>
  </si>
  <si>
    <t>Основное мероприятие "Обеспечение  рационального и эффективного использования муниципальной собственности города Фрязино, вовлечение в оборот нового  имущества. Обеспечение полноты и достоверности учета муниципальной собственности - оптимизация имущественного комплекса муниципальных предприятий, учреждений"</t>
  </si>
  <si>
    <t>Основное мероприятие "Реализация общесистемных мер по повышению качества и доступности  государственных и муниципальных услуг на территории муниципального образования",</t>
  </si>
  <si>
    <t>Основное мероприятие "Реализация общесистемных мер по повышению качества и доступности  государственных и муниципальных услуг на территории муниципального образования".</t>
  </si>
  <si>
    <t>Основное мероприятие "Создание и поддержание 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</si>
  <si>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Обеспечение охраны здания администрации (в том числе приобретение сетевого и серверного оборудования), повышение квалификации специалистов по безопасности</t>
  </si>
  <si>
    <t xml:space="preserve">Расходы на обустройство, содержание и ремонт автобусных площадок и павильонов </t>
  </si>
  <si>
    <t>Основное мероприятие" Осуществление мероприятий, обеспечивающих достижение целей политики пространственного развития городского округа Фрязино Московской области средствами архитектуры и градостроительства"</t>
  </si>
  <si>
    <t>Расходы на  развитие парка культуры и отдыха г. Фрязино, реализацию проекта установки  стеллы "Особая экономическая зона"</t>
  </si>
  <si>
    <t>Транспортировка в морг умерших, не имеющих супруга, близких и иных родственников, а также умерших иных категорий  для производства судебно-медицинской экспертизы (исследования) и патолого-анатомического вскрытия</t>
  </si>
  <si>
    <t>Основное мероприятие "Повышение доступности для инвалидов и других маломобильных групп населения муниципальных приоритетных объектов"</t>
  </si>
  <si>
    <t>Создание безбарьерной среды в муниципальных учреждениях культуры, физической культуры и спорта и муниципальных учреждениях дополнительного образования сферы культуры, физической культуры и спорта, приобретение оборудования</t>
  </si>
  <si>
    <t>Основное мероприятие "Обеспечение выполнения функций муниципального учреждения "Молодежный центр г. Фрязино"</t>
  </si>
  <si>
    <t>Информирование населения путем изготовления и распространения полиграфической продукции о социально-значимых вопросах</t>
  </si>
  <si>
    <t>Основное мероприятие "Проведение комплексных мероприятий по мониторингу атмосферного воздуха, водных объектов, своевременному выявлению и устранению источников загрязнения, предотвращению загрязнения окружающей среды отходами, предупреждению возникновений инфекционных заболеваний на территории городского округа Фрязино".</t>
  </si>
  <si>
    <t>Ликвидация несанкционированных свалок и уборка бесхозных территорий, в том числе на территории лесных массивов и вблизи водных объектов, осуществление своевременного  сбора и вывоза отходов 1-4 класса</t>
  </si>
  <si>
    <t>Основное мероприятие "Повышение общественной активности в молодежной среде. Информационное обеспечение молодежи".</t>
  </si>
  <si>
    <t>Муниципальная программа городского округа Фрязино Московской области "Физическая культура и спорт города Фрязино" на 2017-2021 годы</t>
  </si>
  <si>
    <t>Основное мероприятие "Обеспечение 100% доли воспитанников дошкольных образовательных организаций, обучающихся по программам, соответствующих требованиям федерального  государственного образовательного стандарта дошкольного образования"</t>
  </si>
  <si>
    <t>Основное мероприятие "Проведение мероприятий по сохранению и улучшению состояния зеленого фонда"</t>
  </si>
  <si>
    <t>Основное мероприятие "Обеспечение деятельности МКУ г. Фрязино "Ритуальные услуги""</t>
  </si>
  <si>
    <t>Основное мероприятие "Обеспечение деятельности МКУ г. Фрязино Центр муниципальных закупок"</t>
  </si>
  <si>
    <t>20 1 F2 S1580</t>
  </si>
  <si>
    <t>Обустройство и установка детских игровых площадок на территории муниципальных образований Московской области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</si>
  <si>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</si>
  <si>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99 0 00 03600</t>
  </si>
  <si>
    <t>Расходы на оказание ритуальных услуг, предоставляемых согласно гарантированному перечню услуг по погребению</t>
  </si>
  <si>
    <t>Расходы на содержание муниципального казенного учреждения</t>
  </si>
  <si>
    <t>01 1 03 02590</t>
  </si>
  <si>
    <t xml:space="preserve">Проведение технического обследования, ПИР (разработка ПСД, экспертиза) и капитальный ремонт МДОУ    </t>
  </si>
  <si>
    <t>01 2 Е1 S4480</t>
  </si>
  <si>
    <t>01 2 Е1 00000</t>
  </si>
  <si>
    <t>Федеральный проект "Современная школа"</t>
  </si>
  <si>
    <t>04 1 08 05110</t>
  </si>
  <si>
    <t>04 1 08 00000</t>
  </si>
  <si>
    <t>Основное мероприятие "Временная трудовая занятость несовершеннолетних граждан в возрасте от 14 до 18 лет в свободное от учебы время"</t>
  </si>
  <si>
    <t>Реализация мероприятий. направленных на трудовое воспитание несовершеннолетних граждан в возрасте от 14 до 18 лет</t>
  </si>
  <si>
    <t>830</t>
  </si>
  <si>
    <t>Исполнение судебных актов</t>
  </si>
  <si>
    <t>99 0 00 02030</t>
  </si>
  <si>
    <t>Расходы на установку въездной стелы</t>
  </si>
  <si>
    <t>Основное мероприятие "Проведение ремонта автомобильных дорог общего пользования местного значения, в том числе замена и установка остановочных павильонов</t>
  </si>
  <si>
    <t>01 2 07 04482</t>
  </si>
  <si>
    <t>Расходы на строительство общеобразовательной школы на 825 мест</t>
  </si>
  <si>
    <t>Мероприятия по техническому обследованию и капитальному ремонту муниципальных общеобразовательных учреждений</t>
  </si>
  <si>
    <t>99 0 00 00510</t>
  </si>
  <si>
    <t>Расходы за счет остатков средств дорожного фонда прошлых лет</t>
  </si>
  <si>
    <t>01 2 07 04483</t>
  </si>
  <si>
    <t>Другие вопросы в области социальной политики</t>
  </si>
  <si>
    <t>01 1 03 74440</t>
  </si>
  <si>
    <t>03 2 01 04130</t>
  </si>
  <si>
    <t>Оснащение оборудованием и оплата коммунальных услуг физкультурно-оздоровительного комплекса с плавательным бассейном</t>
  </si>
  <si>
    <t>Проектирование и строительство дошкольных образовательных организаций ( демонтаж  объекта капитального строительства для освоения участка под новое строительство)</t>
  </si>
  <si>
    <t>Разработка концепции благоустройства центра города</t>
  </si>
  <si>
    <t>99 4 60 20102</t>
  </si>
  <si>
    <t>Погашение кредиторской задолженности по комплексному благоустройству дворовых территорий</t>
  </si>
  <si>
    <t>Основное мероприятие "Обеспечение градостроительной деятельности на территории городского округа Фрязино в соответствии с документами территориального планирования и основными принципами законодательства о градостроительной деятельности, направленными на устойчивое развитие территории"</t>
  </si>
  <si>
    <t>19 1 01 01911</t>
  </si>
  <si>
    <t>19 1 01 00000</t>
  </si>
  <si>
    <t>20 2 01 04211</t>
  </si>
  <si>
    <t>Разработка схем и содержание ливневой канализации</t>
  </si>
  <si>
    <t>99 0 00 51200</t>
  </si>
  <si>
    <t>Составление  (изменение) списков кандидатов в присяжные заседатели федеральных судов общей юрисдикции в Российской Федерации</t>
  </si>
  <si>
    <t>Федеральный проект "Информационная инфраструктура"</t>
  </si>
  <si>
    <t>17 1 D2 00000</t>
  </si>
  <si>
    <t>Обеспечение оборудованием и поддержание его работоспособности</t>
  </si>
  <si>
    <t>17 1 D2 05010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</si>
  <si>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</t>
  </si>
  <si>
    <t>17 1 D2 05030</t>
  </si>
  <si>
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</si>
  <si>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17 1 D2 05040</t>
  </si>
  <si>
    <t xml:space="preserve"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</t>
  </si>
  <si>
    <t>17 1 D2 05050</t>
  </si>
  <si>
    <t>Федеральный проект "Информационная безопасность"</t>
  </si>
  <si>
    <t>17 1 D4 00000</t>
  </si>
  <si>
    <t>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</si>
  <si>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17 1 D4 05020</t>
  </si>
  <si>
    <t>17 1 D6 00000</t>
  </si>
  <si>
    <t>Внедрение и сопровождение информационных систем поддержки оказания 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</si>
  <si>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17  1D6 05060</t>
  </si>
  <si>
    <t>Развитие и сопровождение муниципальных информационных систем обеспечения деятельности ОМСУ  муниципального образования Московской области</t>
  </si>
  <si>
    <t>17 1 D6 05061</t>
  </si>
  <si>
    <t>12 3 02 00242</t>
  </si>
  <si>
    <t>Проведение ремонта автомобильных дорог общего пользования местного значения, в том числе выполнение работ по экспертному заключению по качеству выполненных работ по ремонту и испытания дорожно-строительных материалов. Замена и установка остановочных павильонов.</t>
  </si>
  <si>
    <t>07 1 01  S4090</t>
  </si>
  <si>
    <t>07 1 01 00000</t>
  </si>
  <si>
    <t>Основное мероприятие "Строительство, реконструкция , капитальный ремонт, приобретение, монтаж и ввод в эксплуатацию объектов водоснабжения на территории г.о.Фрязино"</t>
  </si>
  <si>
    <t>99 4 60 12320</t>
  </si>
  <si>
    <t>Погашение кредиторской задолженности на содержание автомобильных дорог и светофорных объектов</t>
  </si>
  <si>
    <t>18 1 01 06030</t>
  </si>
  <si>
    <t>Информирование населения г.о.Фрязино о деятельности органов местного самоуправления путем изготовления и распространения (вещания) на территории г.о.Фрязино радиопрограммы</t>
  </si>
  <si>
    <t>07 3 02 61430</t>
  </si>
  <si>
    <t>Реализация отдельных мероприятий муниципальных программ</t>
  </si>
  <si>
    <t>17 1 D6 05060</t>
  </si>
  <si>
    <t>16 1 01 S0140</t>
  </si>
  <si>
    <t>16 1 01 S0650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</si>
  <si>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</si>
  <si>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</si>
  <si>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99 0 00 02040</t>
  </si>
  <si>
    <t>Расходы на проведение новогодних мероприятий</t>
  </si>
  <si>
    <t>Расходы на  проведение новогодних мероприятий</t>
  </si>
  <si>
    <t>01 3 01 61430</t>
  </si>
  <si>
    <t>99 0 00 02050</t>
  </si>
  <si>
    <t>Расходы на содержание объекта, находящегося в муниципальной казне</t>
  </si>
  <si>
    <t>99 0 00 01070</t>
  </si>
  <si>
    <t>20 1 02 00000</t>
  </si>
  <si>
    <t>Основное мероприятие "Ремонт дворовых территорий"</t>
  </si>
  <si>
    <t>Ремонт проезжей части и пешеходных зон, обустройство парковочных площадок внутридворовых территорий в рамках комплексного благоустройства 10% дворовых территорий, включая работы по проведению лабораторных экспертиз .</t>
  </si>
  <si>
    <t>20 1 02 04270</t>
  </si>
  <si>
    <t>20 3 09 00000</t>
  </si>
  <si>
    <t xml:space="preserve">800 </t>
  </si>
  <si>
    <t>20 3 09 75010</t>
  </si>
  <si>
    <t xml:space="preserve">20 3 09 65010 </t>
  </si>
  <si>
    <t>Иные межбюджетные трансферты в форме дотаций (возмещение затрат управляющим компаниям на ремонт подъездов за работы, выполненные в 2018 году)</t>
  </si>
  <si>
    <t>Возмещение затрат управляющим компаниям на ремонт подъездов за работы, выполненные в 2018 году за счет средств местного бюджета</t>
  </si>
  <si>
    <t>Основное мероприятие "Возмещение затрат управляющим компаниям на ремонт подъездов в рамках государственной программы "Формирование современной комфортной городской среды" за работы, выполненные в 2018 году"</t>
  </si>
  <si>
    <t>Расходы на оплату штрафов по результатам проверки контрольно-надзорных органов</t>
  </si>
  <si>
    <t>Транспорт</t>
  </si>
  <si>
    <t>Подпрограмма "Организация транспортного обслуживания населения"</t>
  </si>
  <si>
    <t>12 1 00 00000</t>
  </si>
  <si>
    <t>Основное мероприятие "Организация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 социальной поддержки"</t>
  </si>
  <si>
    <t>12 1 01 00000</t>
  </si>
  <si>
    <t>Расходы на организацию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 социальной поддержки</t>
  </si>
  <si>
    <t>12 1 01 07110</t>
  </si>
  <si>
    <t>ГРБС</t>
  </si>
  <si>
    <t>раздела</t>
  </si>
  <si>
    <t>подраздела</t>
  </si>
  <si>
    <t>целевой статьи</t>
  </si>
  <si>
    <t>вида расходов</t>
  </si>
  <si>
    <t>Исполнено за 2019 год (тыс.руб.)</t>
  </si>
  <si>
    <t>целевой
статьи</t>
  </si>
  <si>
    <t>вида
расходов</t>
  </si>
  <si>
    <t xml:space="preserve">                                 от                                 № </t>
  </si>
  <si>
    <t xml:space="preserve">"Об исполнении бюджета городского округа Фрязино за 2019 год" </t>
  </si>
  <si>
    <t>ПО ВЕДОМСТВЕННОЙ СТРУКТУРЕ РАСХОДОВ БЮДЖЕТА ГОРОДСКОГО ОКРУГА ФРЯЗИНО ЗА 2019 ГОД</t>
  </si>
  <si>
    <t>ИСПОЛНЕНИЕ РАСХОДОВ БЮДЖЕТА ГОРОДСКОГО ОКРУГА ФРЯЗИНО</t>
  </si>
  <si>
    <t xml:space="preserve">                                              Приложение 3</t>
  </si>
  <si>
    <t xml:space="preserve">от                              № </t>
  </si>
  <si>
    <t xml:space="preserve"> "Об исполнении бюджета городского округа Фрязино за 2019 год"</t>
  </si>
  <si>
    <t>ИСПОЛНЕНИЕ РАСХОДОВ БЮДЖЕТА ГОРОДСКОГО ОКРУГА ФРЯЗИНО ЗА 2019 ГОД</t>
  </si>
  <si>
    <t xml:space="preserve">от                            № </t>
  </si>
  <si>
    <t>ИСПОЛНЕНИЕ РАСХОДОВ   БЮДЖЕТА ГОРОДСКОГО ОКРУГА ФРЯЗИНО ЗА 2019 ГОД</t>
  </si>
  <si>
    <t>"Об исполнении бюджета городского округа Фрязино за 2019 год"</t>
  </si>
  <si>
    <t>Приложение 5</t>
  </si>
  <si>
    <t>Утвержденные плановые назначения на 2019 год (тыс.руб.)</t>
  </si>
  <si>
    <t>Уточненные плановые назначения на 2019 год (тыс.руб.)</t>
  </si>
  <si>
    <t>Выполнение   утвержденных  назначений    (%)</t>
  </si>
  <si>
    <t>Выполнение   уточненных  назначений    (%)</t>
  </si>
  <si>
    <t>99 0 00 L299F</t>
  </si>
  <si>
    <t>Реализация мероприятий федеральной целевой программы "Увековечение памяти погибших при защите Отечества на 2019-2024 годы" за счет средств резервного фонда Правительства Российской Федерации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</si>
</sst>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1"/>
      <color theme="1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 applyProtection="1">
      <alignment horizontal="center" wrapText="1"/>
      <protection hidden="1" locked="0"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center"/>
    </xf>
    <xf numFmtId="172" fontId="2" fillId="32" borderId="0" xfId="0" applyNumberFormat="1" applyFont="1" applyFill="1" applyAlignment="1">
      <alignment/>
    </xf>
    <xf numFmtId="2" fontId="7" fillId="32" borderId="10" xfId="0" applyNumberFormat="1" applyFont="1" applyFill="1" applyBorder="1" applyAlignment="1">
      <alignment wrapText="1"/>
    </xf>
    <xf numFmtId="0" fontId="7" fillId="32" borderId="0" xfId="0" applyFont="1" applyFill="1" applyAlignment="1">
      <alignment/>
    </xf>
    <xf numFmtId="172" fontId="6" fillId="32" borderId="10" xfId="0" applyNumberFormat="1" applyFont="1" applyFill="1" applyBorder="1" applyAlignment="1" applyProtection="1">
      <alignment horizontal="right" wrapText="1"/>
      <protection hidden="1" locked="0"/>
    </xf>
    <xf numFmtId="0" fontId="7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 applyProtection="1">
      <alignment horizontal="center" wrapText="1"/>
      <protection hidden="1" locked="0"/>
    </xf>
    <xf numFmtId="172" fontId="7" fillId="32" borderId="10" xfId="0" applyNumberFormat="1" applyFont="1" applyFill="1" applyBorder="1" applyAlignment="1" applyProtection="1">
      <alignment horizontal="right" wrapText="1"/>
      <protection hidden="1" locked="0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NumberFormat="1" applyFont="1" applyFill="1" applyBorder="1" applyAlignment="1" applyProtection="1">
      <alignment horizontal="left" wrapText="1"/>
      <protection hidden="1" locked="0"/>
    </xf>
    <xf numFmtId="0" fontId="7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vertical="top" wrapText="1"/>
    </xf>
    <xf numFmtId="172" fontId="6" fillId="32" borderId="10" xfId="0" applyNumberFormat="1" applyFont="1" applyFill="1" applyBorder="1" applyAlignment="1">
      <alignment horizontal="right"/>
    </xf>
    <xf numFmtId="0" fontId="6" fillId="32" borderId="10" xfId="0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0" fontId="6" fillId="32" borderId="10" xfId="0" applyNumberFormat="1" applyFont="1" applyFill="1" applyBorder="1" applyAlignment="1" applyProtection="1">
      <alignment horizontal="left" wrapText="1"/>
      <protection hidden="1" locked="0"/>
    </xf>
    <xf numFmtId="0" fontId="7" fillId="32" borderId="10" xfId="0" applyFont="1" applyFill="1" applyBorder="1" applyAlignment="1" quotePrefix="1">
      <alignment horizontal="center"/>
    </xf>
    <xf numFmtId="0" fontId="7" fillId="32" borderId="10" xfId="0" applyFont="1" applyFill="1" applyBorder="1" applyAlignment="1">
      <alignment horizontal="justify" vertical="top" wrapText="1"/>
    </xf>
    <xf numFmtId="0" fontId="6" fillId="32" borderId="10" xfId="0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 applyProtection="1">
      <alignment horizontal="center" vertical="center" wrapText="1"/>
      <protection hidden="1" locked="0"/>
    </xf>
    <xf numFmtId="172" fontId="6" fillId="32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7" fillId="32" borderId="10" xfId="0" applyFont="1" applyFill="1" applyBorder="1" applyAlignment="1">
      <alignment horizontal="justify"/>
    </xf>
    <xf numFmtId="0" fontId="6" fillId="32" borderId="10" xfId="0" applyFont="1" applyFill="1" applyBorder="1" applyAlignment="1">
      <alignment vertical="top"/>
    </xf>
    <xf numFmtId="172" fontId="7" fillId="32" borderId="10" xfId="0" applyNumberFormat="1" applyFont="1" applyFill="1" applyBorder="1" applyAlignment="1">
      <alignment horizontal="right"/>
    </xf>
    <xf numFmtId="172" fontId="7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0" xfId="0" applyNumberFormat="1" applyFont="1" applyFill="1" applyBorder="1" applyAlignment="1" applyProtection="1">
      <alignment horizontal="left" wrapText="1"/>
      <protection hidden="1" locked="0"/>
    </xf>
    <xf numFmtId="49" fontId="6" fillId="32" borderId="10" xfId="0" applyNumberFormat="1" applyFont="1" applyFill="1" applyBorder="1" applyAlignment="1" applyProtection="1">
      <alignment horizontal="center" wrapText="1"/>
      <protection hidden="1" locked="0"/>
    </xf>
    <xf numFmtId="172" fontId="6" fillId="32" borderId="10" xfId="0" applyNumberFormat="1" applyFont="1" applyFill="1" applyBorder="1" applyAlignment="1" applyProtection="1">
      <alignment horizontal="right" wrapText="1"/>
      <protection hidden="1" locked="0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vertical="center" wrapText="1"/>
    </xf>
    <xf numFmtId="0" fontId="7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172" fontId="6" fillId="32" borderId="10" xfId="0" applyNumberFormat="1" applyFont="1" applyFill="1" applyBorder="1" applyAlignment="1">
      <alignment horizontal="center"/>
    </xf>
    <xf numFmtId="172" fontId="6" fillId="32" borderId="0" xfId="0" applyNumberFormat="1" applyFont="1" applyFill="1" applyAlignment="1">
      <alignment/>
    </xf>
    <xf numFmtId="0" fontId="6" fillId="32" borderId="10" xfId="0" applyFont="1" applyFill="1" applyBorder="1" applyAlignment="1">
      <alignment wrapText="1"/>
    </xf>
    <xf numFmtId="2" fontId="7" fillId="32" borderId="10" xfId="0" applyNumberFormat="1" applyFont="1" applyFill="1" applyBorder="1" applyAlignment="1">
      <alignment horizontal="left" vertical="top" wrapText="1"/>
    </xf>
    <xf numFmtId="0" fontId="7" fillId="32" borderId="10" xfId="0" applyNumberFormat="1" applyFont="1" applyFill="1" applyBorder="1" applyAlignment="1" applyProtection="1">
      <alignment horizontal="center" wrapText="1"/>
      <protection hidden="1" locked="0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NumberFormat="1" applyFont="1" applyFill="1" applyBorder="1" applyAlignment="1" applyProtection="1">
      <alignment horizontal="left" wrapText="1"/>
      <protection hidden="1" locked="0"/>
    </xf>
    <xf numFmtId="0" fontId="7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2" borderId="0" xfId="0" applyFont="1" applyFill="1" applyBorder="1" applyAlignment="1">
      <alignment horizontal="right"/>
    </xf>
    <xf numFmtId="0" fontId="7" fillId="3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2" borderId="0" xfId="0" applyFont="1" applyFill="1" applyBorder="1" applyAlignment="1">
      <alignment horizontal="center" wrapText="1"/>
    </xf>
    <xf numFmtId="0" fontId="7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/>
    </xf>
    <xf numFmtId="0" fontId="6" fillId="32" borderId="0" xfId="0" applyNumberFormat="1" applyFont="1" applyFill="1" applyBorder="1" applyAlignment="1" applyProtection="1">
      <alignment horizontal="center" wrapText="1"/>
      <protection hidden="1" locked="0"/>
    </xf>
    <xf numFmtId="0" fontId="7" fillId="32" borderId="0" xfId="0" applyNumberFormat="1" applyFont="1" applyFill="1" applyBorder="1" applyAlignment="1" applyProtection="1">
      <alignment horizontal="center" wrapText="1"/>
      <protection hidden="1" locked="0"/>
    </xf>
    <xf numFmtId="0" fontId="7" fillId="32" borderId="0" xfId="0" applyFont="1" applyFill="1" applyBorder="1" applyAlignment="1">
      <alignment/>
    </xf>
    <xf numFmtId="0" fontId="7" fillId="3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2" borderId="0" xfId="0" applyFont="1" applyFill="1" applyBorder="1" applyAlignment="1">
      <alignment horizontal="center"/>
    </xf>
    <xf numFmtId="0" fontId="7" fillId="32" borderId="0" xfId="0" applyNumberFormat="1" applyFont="1" applyFill="1" applyBorder="1" applyAlignment="1" applyProtection="1">
      <alignment horizontal="center" wrapText="1"/>
      <protection hidden="1" locked="0"/>
    </xf>
    <xf numFmtId="0" fontId="27" fillId="32" borderId="0" xfId="0" applyFont="1" applyFill="1" applyAlignment="1">
      <alignment horizontal="right"/>
    </xf>
    <xf numFmtId="0" fontId="7" fillId="32" borderId="0" xfId="0" applyNumberFormat="1" applyFont="1" applyFill="1" applyBorder="1" applyAlignment="1" applyProtection="1">
      <alignment horizontal="center" wrapText="1"/>
      <protection hidden="1" locked="0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wrapText="1"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 horizontal="center" vertical="center" wrapText="1"/>
    </xf>
    <xf numFmtId="0" fontId="7" fillId="32" borderId="0" xfId="0" applyFont="1" applyFill="1" applyBorder="1" applyAlignment="1">
      <alignment horizontal="right"/>
    </xf>
    <xf numFmtId="0" fontId="7" fillId="32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8" fillId="32" borderId="10" xfId="0" applyFont="1" applyFill="1" applyBorder="1" applyAlignment="1">
      <alignment horizontal="center"/>
    </xf>
    <xf numFmtId="0" fontId="7" fillId="32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32" borderId="14" xfId="0" applyNumberFormat="1" applyFont="1" applyFill="1" applyBorder="1" applyAlignment="1" applyProtection="1">
      <alignment horizontal="center" wrapText="1"/>
      <protection hidden="1"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7" fillId="32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32" borderId="0" xfId="0" applyFont="1" applyFill="1" applyBorder="1" applyAlignment="1">
      <alignment/>
    </xf>
    <xf numFmtId="0" fontId="6" fillId="32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/>
    </xf>
    <xf numFmtId="0" fontId="7" fillId="3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2" borderId="0" xfId="0" applyFont="1" applyFill="1" applyBorder="1" applyAlignment="1">
      <alignment horizontal="center"/>
    </xf>
    <xf numFmtId="0" fontId="7" fillId="32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2" borderId="0" xfId="0" applyFont="1" applyFill="1" applyBorder="1" applyAlignment="1">
      <alignment horizontal="right" wrapText="1"/>
    </xf>
    <xf numFmtId="0" fontId="27" fillId="32" borderId="0" xfId="0" applyFont="1" applyFill="1" applyAlignment="1">
      <alignment horizontal="right"/>
    </xf>
    <xf numFmtId="0" fontId="7" fillId="32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10" xfId="0" applyBorder="1" applyAlignment="1">
      <alignment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wrapText="1"/>
    </xf>
    <xf numFmtId="0" fontId="6" fillId="32" borderId="0" xfId="0" applyFont="1" applyFill="1" applyAlignment="1">
      <alignment/>
    </xf>
    <xf numFmtId="0" fontId="29" fillId="32" borderId="0" xfId="0" applyFont="1" applyFill="1" applyAlignment="1">
      <alignment/>
    </xf>
    <xf numFmtId="0" fontId="7" fillId="32" borderId="0" xfId="0" applyFont="1" applyFill="1" applyBorder="1" applyAlignment="1">
      <alignment horizontal="right"/>
    </xf>
    <xf numFmtId="0" fontId="7" fillId="32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2" borderId="0" xfId="0" applyFont="1" applyFill="1" applyAlignment="1">
      <alignment horizontal="center" vertical="center" wrapText="1"/>
    </xf>
    <xf numFmtId="0" fontId="7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165"/>
  <sheetViews>
    <sheetView tabSelected="1" zoomScale="70" zoomScaleNormal="70" zoomScalePageLayoutView="0" workbookViewId="0" topLeftCell="A1">
      <selection activeCell="L1" sqref="L1:S16384"/>
    </sheetView>
  </sheetViews>
  <sheetFormatPr defaultColWidth="9.28125" defaultRowHeight="15"/>
  <cols>
    <col min="1" max="1" width="54.00390625" style="2" customWidth="1"/>
    <col min="2" max="2" width="7.57421875" style="2" customWidth="1"/>
    <col min="3" max="4" width="5.8515625" style="2" customWidth="1"/>
    <col min="5" max="5" width="16.28125" style="2" customWidth="1"/>
    <col min="6" max="6" width="7.7109375" style="2" customWidth="1"/>
    <col min="7" max="7" width="16.7109375" style="2" customWidth="1"/>
    <col min="8" max="8" width="16.421875" style="2" customWidth="1"/>
    <col min="9" max="9" width="15.57421875" style="2" customWidth="1"/>
    <col min="10" max="10" width="16.57421875" style="2" customWidth="1"/>
    <col min="11" max="11" width="15.8515625" style="2" customWidth="1"/>
    <col min="12" max="16384" width="9.28125" style="2" customWidth="1"/>
  </cols>
  <sheetData>
    <row r="4" spans="2:8" ht="15">
      <c r="B4" s="80" t="s">
        <v>782</v>
      </c>
      <c r="C4" s="80"/>
      <c r="D4" s="80"/>
      <c r="E4" s="80"/>
      <c r="F4" s="80"/>
      <c r="G4" s="80"/>
      <c r="H4" s="58"/>
    </row>
    <row r="5" spans="2:8" ht="15">
      <c r="B5" s="48" t="s">
        <v>390</v>
      </c>
      <c r="C5" s="48"/>
      <c r="D5" s="48"/>
      <c r="E5" s="48"/>
      <c r="F5" s="48"/>
      <c r="G5" s="48"/>
      <c r="H5" s="58"/>
    </row>
    <row r="6" spans="2:8" ht="15">
      <c r="B6" s="80" t="s">
        <v>778</v>
      </c>
      <c r="C6" s="80"/>
      <c r="D6" s="80"/>
      <c r="E6" s="80"/>
      <c r="F6" s="80"/>
      <c r="G6" s="80"/>
      <c r="H6" s="58"/>
    </row>
    <row r="7" spans="2:8" ht="15">
      <c r="B7" s="84" t="s">
        <v>779</v>
      </c>
      <c r="C7" s="84"/>
      <c r="D7" s="84"/>
      <c r="E7" s="84"/>
      <c r="F7" s="84"/>
      <c r="G7" s="84"/>
      <c r="H7" s="60"/>
    </row>
    <row r="8" spans="1:8" ht="19.5" customHeight="1">
      <c r="A8" s="52"/>
      <c r="B8" s="83"/>
      <c r="C8" s="83"/>
      <c r="D8" s="83"/>
      <c r="E8" s="83"/>
      <c r="F8" s="83"/>
      <c r="G8" s="83"/>
      <c r="H8" s="59"/>
    </row>
    <row r="9" spans="1:10" ht="19.5" customHeight="1">
      <c r="A9" s="81" t="s">
        <v>781</v>
      </c>
      <c r="B9" s="81"/>
      <c r="C9" s="81"/>
      <c r="D9" s="81"/>
      <c r="E9" s="81"/>
      <c r="F9" s="81"/>
      <c r="G9" s="81"/>
      <c r="H9" s="81"/>
      <c r="I9" s="82"/>
      <c r="J9" s="82"/>
    </row>
    <row r="10" spans="1:10" ht="21.75" customHeight="1">
      <c r="A10" s="81" t="s">
        <v>780</v>
      </c>
      <c r="B10" s="81"/>
      <c r="C10" s="81"/>
      <c r="D10" s="81"/>
      <c r="E10" s="81"/>
      <c r="F10" s="81"/>
      <c r="G10" s="81"/>
      <c r="H10" s="81"/>
      <c r="I10" s="82"/>
      <c r="J10" s="82"/>
    </row>
    <row r="11" spans="1:8" ht="21.75" customHeight="1">
      <c r="A11" s="56"/>
      <c r="B11" s="56"/>
      <c r="C11" s="56"/>
      <c r="D11" s="56"/>
      <c r="E11" s="56"/>
      <c r="F11" s="56"/>
      <c r="G11" s="57"/>
      <c r="H11" s="61"/>
    </row>
    <row r="12" spans="1:11" ht="21.75" customHeight="1">
      <c r="A12" s="71" t="s">
        <v>91</v>
      </c>
      <c r="B12" s="74" t="s">
        <v>43</v>
      </c>
      <c r="C12" s="75"/>
      <c r="D12" s="75"/>
      <c r="E12" s="75"/>
      <c r="F12" s="76"/>
      <c r="G12" s="77" t="s">
        <v>790</v>
      </c>
      <c r="H12" s="77" t="s">
        <v>791</v>
      </c>
      <c r="I12" s="77" t="s">
        <v>775</v>
      </c>
      <c r="J12" s="69" t="s">
        <v>792</v>
      </c>
      <c r="K12" s="69" t="s">
        <v>793</v>
      </c>
    </row>
    <row r="13" spans="1:11" ht="15" customHeight="1">
      <c r="A13" s="72"/>
      <c r="B13" s="69" t="s">
        <v>770</v>
      </c>
      <c r="C13" s="69" t="s">
        <v>771</v>
      </c>
      <c r="D13" s="69" t="s">
        <v>772</v>
      </c>
      <c r="E13" s="69" t="s">
        <v>773</v>
      </c>
      <c r="F13" s="85" t="s">
        <v>774</v>
      </c>
      <c r="G13" s="78"/>
      <c r="H13" s="78"/>
      <c r="I13" s="78"/>
      <c r="J13" s="70"/>
      <c r="K13" s="70"/>
    </row>
    <row r="14" spans="1:11" ht="36" customHeight="1">
      <c r="A14" s="73"/>
      <c r="B14" s="69"/>
      <c r="C14" s="69"/>
      <c r="D14" s="69"/>
      <c r="E14" s="69"/>
      <c r="F14" s="85"/>
      <c r="G14" s="79"/>
      <c r="H14" s="79"/>
      <c r="I14" s="79"/>
      <c r="J14" s="70"/>
      <c r="K14" s="70"/>
    </row>
    <row r="15" spans="1:11" ht="15">
      <c r="A15" s="33" t="s">
        <v>339</v>
      </c>
      <c r="B15" s="34" t="s">
        <v>33</v>
      </c>
      <c r="C15" s="34"/>
      <c r="D15" s="34"/>
      <c r="E15" s="34"/>
      <c r="F15" s="34"/>
      <c r="G15" s="35">
        <f aca="true" t="shared" si="0" ref="G15:I17">G16</f>
        <v>6796.9</v>
      </c>
      <c r="H15" s="35">
        <f t="shared" si="0"/>
        <v>6796.9</v>
      </c>
      <c r="I15" s="35">
        <f t="shared" si="0"/>
        <v>6294</v>
      </c>
      <c r="J15" s="35">
        <f>I15/G15*100</f>
        <v>92.60103870882315</v>
      </c>
      <c r="K15" s="9">
        <f>I15/H15*100</f>
        <v>92.60103870882315</v>
      </c>
    </row>
    <row r="16" spans="1:11" ht="15">
      <c r="A16" s="14" t="s">
        <v>45</v>
      </c>
      <c r="B16" s="11" t="s">
        <v>33</v>
      </c>
      <c r="C16" s="11" t="s">
        <v>46</v>
      </c>
      <c r="D16" s="45"/>
      <c r="E16" s="45"/>
      <c r="F16" s="45"/>
      <c r="G16" s="12">
        <f t="shared" si="0"/>
        <v>6796.9</v>
      </c>
      <c r="H16" s="12">
        <f t="shared" si="0"/>
        <v>6796.9</v>
      </c>
      <c r="I16" s="12">
        <f t="shared" si="0"/>
        <v>6294</v>
      </c>
      <c r="J16" s="12">
        <f>I16/G16*100</f>
        <v>92.60103870882315</v>
      </c>
      <c r="K16" s="12">
        <f aca="true" t="shared" si="1" ref="K16:K79">I16/H16*100</f>
        <v>92.60103870882315</v>
      </c>
    </row>
    <row r="17" spans="1:11" ht="60">
      <c r="A17" s="14" t="s">
        <v>48</v>
      </c>
      <c r="B17" s="11" t="s">
        <v>33</v>
      </c>
      <c r="C17" s="11" t="s">
        <v>46</v>
      </c>
      <c r="D17" s="11" t="s">
        <v>49</v>
      </c>
      <c r="E17" s="11"/>
      <c r="F17" s="11"/>
      <c r="G17" s="12">
        <f t="shared" si="0"/>
        <v>6796.9</v>
      </c>
      <c r="H17" s="12">
        <f t="shared" si="0"/>
        <v>6796.9</v>
      </c>
      <c r="I17" s="12">
        <f t="shared" si="0"/>
        <v>6294</v>
      </c>
      <c r="J17" s="12">
        <f aca="true" t="shared" si="2" ref="J17:J80">I17/G17*100</f>
        <v>92.60103870882315</v>
      </c>
      <c r="K17" s="12">
        <f t="shared" si="1"/>
        <v>92.60103870882315</v>
      </c>
    </row>
    <row r="18" spans="1:11" ht="45">
      <c r="A18" s="14" t="s">
        <v>227</v>
      </c>
      <c r="B18" s="11" t="s">
        <v>33</v>
      </c>
      <c r="C18" s="11" t="s">
        <v>46</v>
      </c>
      <c r="D18" s="11" t="s">
        <v>49</v>
      </c>
      <c r="E18" s="11" t="s">
        <v>155</v>
      </c>
      <c r="F18" s="11"/>
      <c r="G18" s="12">
        <f>G19+G26</f>
        <v>6796.9</v>
      </c>
      <c r="H18" s="12">
        <f>H19+H26</f>
        <v>6796.9</v>
      </c>
      <c r="I18" s="12">
        <f>I19+I26</f>
        <v>6294</v>
      </c>
      <c r="J18" s="12">
        <f t="shared" si="2"/>
        <v>92.60103870882315</v>
      </c>
      <c r="K18" s="12">
        <f t="shared" si="1"/>
        <v>92.60103870882315</v>
      </c>
    </row>
    <row r="19" spans="1:11" ht="15">
      <c r="A19" s="14" t="s">
        <v>50</v>
      </c>
      <c r="B19" s="11" t="s">
        <v>33</v>
      </c>
      <c r="C19" s="11" t="s">
        <v>46</v>
      </c>
      <c r="D19" s="11" t="s">
        <v>49</v>
      </c>
      <c r="E19" s="11" t="s">
        <v>157</v>
      </c>
      <c r="F19" s="11"/>
      <c r="G19" s="12">
        <f>G20+G22+G24</f>
        <v>3048.7000000000003</v>
      </c>
      <c r="H19" s="12">
        <f>H20+H22+H24</f>
        <v>3048.7000000000003</v>
      </c>
      <c r="I19" s="12">
        <f>I20+I22+I24</f>
        <v>2730.5</v>
      </c>
      <c r="J19" s="12">
        <f t="shared" si="2"/>
        <v>89.56276445698165</v>
      </c>
      <c r="K19" s="12">
        <f t="shared" si="1"/>
        <v>89.56276445698165</v>
      </c>
    </row>
    <row r="20" spans="1:11" ht="75">
      <c r="A20" s="13" t="s">
        <v>0</v>
      </c>
      <c r="B20" s="11" t="s">
        <v>33</v>
      </c>
      <c r="C20" s="11" t="s">
        <v>46</v>
      </c>
      <c r="D20" s="11" t="s">
        <v>49</v>
      </c>
      <c r="E20" s="11" t="s">
        <v>157</v>
      </c>
      <c r="F20" s="11" t="s">
        <v>228</v>
      </c>
      <c r="G20" s="12">
        <f>G21</f>
        <v>2953.3</v>
      </c>
      <c r="H20" s="12">
        <f>H21</f>
        <v>2953.3</v>
      </c>
      <c r="I20" s="12">
        <f>I21</f>
        <v>2642.2</v>
      </c>
      <c r="J20" s="12">
        <f t="shared" si="2"/>
        <v>89.46602106118578</v>
      </c>
      <c r="K20" s="12">
        <f t="shared" si="1"/>
        <v>89.46602106118578</v>
      </c>
    </row>
    <row r="21" spans="1:11" ht="30">
      <c r="A21" s="13" t="s">
        <v>1</v>
      </c>
      <c r="B21" s="11" t="s">
        <v>33</v>
      </c>
      <c r="C21" s="11" t="s">
        <v>46</v>
      </c>
      <c r="D21" s="11" t="s">
        <v>49</v>
      </c>
      <c r="E21" s="11" t="s">
        <v>157</v>
      </c>
      <c r="F21" s="11" t="s">
        <v>2</v>
      </c>
      <c r="G21" s="12">
        <f>2522.5-0.1+252.4+178.5</f>
        <v>2953.3</v>
      </c>
      <c r="H21" s="12">
        <f>2522.5-0.1+252.4+178.5</f>
        <v>2953.3</v>
      </c>
      <c r="I21" s="12">
        <v>2642.2</v>
      </c>
      <c r="J21" s="12">
        <f t="shared" si="2"/>
        <v>89.46602106118578</v>
      </c>
      <c r="K21" s="12">
        <f t="shared" si="1"/>
        <v>89.46602106118578</v>
      </c>
    </row>
    <row r="22" spans="1:11" ht="30">
      <c r="A22" s="13" t="s">
        <v>5</v>
      </c>
      <c r="B22" s="11" t="s">
        <v>33</v>
      </c>
      <c r="C22" s="11" t="s">
        <v>46</v>
      </c>
      <c r="D22" s="11" t="s">
        <v>49</v>
      </c>
      <c r="E22" s="11" t="s">
        <v>157</v>
      </c>
      <c r="F22" s="11" t="s">
        <v>3</v>
      </c>
      <c r="G22" s="12">
        <f>G23</f>
        <v>95.30000000000001</v>
      </c>
      <c r="H22" s="12">
        <f>H23</f>
        <v>95.30000000000001</v>
      </c>
      <c r="I22" s="12">
        <f>I23</f>
        <v>88.3</v>
      </c>
      <c r="J22" s="12">
        <f t="shared" si="2"/>
        <v>92.65477439664217</v>
      </c>
      <c r="K22" s="12">
        <f t="shared" si="1"/>
        <v>92.65477439664217</v>
      </c>
    </row>
    <row r="23" spans="1:11" ht="45">
      <c r="A23" s="13" t="s">
        <v>6</v>
      </c>
      <c r="B23" s="11" t="s">
        <v>33</v>
      </c>
      <c r="C23" s="11" t="s">
        <v>46</v>
      </c>
      <c r="D23" s="11" t="s">
        <v>49</v>
      </c>
      <c r="E23" s="11" t="s">
        <v>157</v>
      </c>
      <c r="F23" s="11" t="s">
        <v>4</v>
      </c>
      <c r="G23" s="12">
        <f>201.3-40-66</f>
        <v>95.30000000000001</v>
      </c>
      <c r="H23" s="12">
        <f>201.3-40-66</f>
        <v>95.30000000000001</v>
      </c>
      <c r="I23" s="12">
        <v>88.3</v>
      </c>
      <c r="J23" s="12">
        <f t="shared" si="2"/>
        <v>92.65477439664217</v>
      </c>
      <c r="K23" s="12">
        <f t="shared" si="1"/>
        <v>92.65477439664217</v>
      </c>
    </row>
    <row r="24" spans="1:11" ht="15">
      <c r="A24" s="13" t="s">
        <v>13</v>
      </c>
      <c r="B24" s="11" t="s">
        <v>33</v>
      </c>
      <c r="C24" s="11" t="s">
        <v>46</v>
      </c>
      <c r="D24" s="11" t="s">
        <v>49</v>
      </c>
      <c r="E24" s="11" t="s">
        <v>157</v>
      </c>
      <c r="F24" s="11" t="s">
        <v>11</v>
      </c>
      <c r="G24" s="12">
        <f>G25</f>
        <v>0.1</v>
      </c>
      <c r="H24" s="12">
        <f>H25</f>
        <v>0.1</v>
      </c>
      <c r="I24" s="12">
        <f>I25</f>
        <v>0</v>
      </c>
      <c r="J24" s="12">
        <f t="shared" si="2"/>
        <v>0</v>
      </c>
      <c r="K24" s="12">
        <f t="shared" si="1"/>
        <v>0</v>
      </c>
    </row>
    <row r="25" spans="1:11" ht="15">
      <c r="A25" s="10" t="s">
        <v>14</v>
      </c>
      <c r="B25" s="11" t="s">
        <v>33</v>
      </c>
      <c r="C25" s="11" t="s">
        <v>46</v>
      </c>
      <c r="D25" s="11" t="s">
        <v>49</v>
      </c>
      <c r="E25" s="11" t="s">
        <v>157</v>
      </c>
      <c r="F25" s="11" t="s">
        <v>12</v>
      </c>
      <c r="G25" s="12">
        <v>0.1</v>
      </c>
      <c r="H25" s="12">
        <v>0.1</v>
      </c>
      <c r="I25" s="12">
        <v>0</v>
      </c>
      <c r="J25" s="12">
        <f t="shared" si="2"/>
        <v>0</v>
      </c>
      <c r="K25" s="12">
        <f t="shared" si="1"/>
        <v>0</v>
      </c>
    </row>
    <row r="26" spans="1:11" ht="30">
      <c r="A26" s="10" t="s">
        <v>106</v>
      </c>
      <c r="B26" s="11" t="s">
        <v>33</v>
      </c>
      <c r="C26" s="11" t="s">
        <v>46</v>
      </c>
      <c r="D26" s="11" t="s">
        <v>49</v>
      </c>
      <c r="E26" s="11" t="s">
        <v>105</v>
      </c>
      <c r="F26" s="11"/>
      <c r="G26" s="12">
        <f aca="true" t="shared" si="3" ref="G26:I27">G27</f>
        <v>3748.2</v>
      </c>
      <c r="H26" s="12">
        <f t="shared" si="3"/>
        <v>3748.2</v>
      </c>
      <c r="I26" s="12">
        <f t="shared" si="3"/>
        <v>3563.5</v>
      </c>
      <c r="J26" s="12">
        <f t="shared" si="2"/>
        <v>95.07230137132491</v>
      </c>
      <c r="K26" s="12">
        <f t="shared" si="1"/>
        <v>95.07230137132491</v>
      </c>
    </row>
    <row r="27" spans="1:11" ht="75">
      <c r="A27" s="13" t="s">
        <v>0</v>
      </c>
      <c r="B27" s="11" t="s">
        <v>33</v>
      </c>
      <c r="C27" s="11" t="s">
        <v>46</v>
      </c>
      <c r="D27" s="11" t="s">
        <v>49</v>
      </c>
      <c r="E27" s="11" t="s">
        <v>105</v>
      </c>
      <c r="F27" s="11" t="s">
        <v>228</v>
      </c>
      <c r="G27" s="12">
        <f t="shared" si="3"/>
        <v>3748.2</v>
      </c>
      <c r="H27" s="12">
        <f t="shared" si="3"/>
        <v>3748.2</v>
      </c>
      <c r="I27" s="12">
        <f t="shared" si="3"/>
        <v>3563.5</v>
      </c>
      <c r="J27" s="12">
        <f t="shared" si="2"/>
        <v>95.07230137132491</v>
      </c>
      <c r="K27" s="12">
        <f t="shared" si="1"/>
        <v>95.07230137132491</v>
      </c>
    </row>
    <row r="28" spans="1:11" ht="30">
      <c r="A28" s="13" t="s">
        <v>1</v>
      </c>
      <c r="B28" s="11" t="s">
        <v>33</v>
      </c>
      <c r="C28" s="11" t="s">
        <v>46</v>
      </c>
      <c r="D28" s="11" t="s">
        <v>49</v>
      </c>
      <c r="E28" s="11" t="s">
        <v>105</v>
      </c>
      <c r="F28" s="11" t="s">
        <v>2</v>
      </c>
      <c r="G28" s="12">
        <f>3460+400.7-112.5</f>
        <v>3748.2</v>
      </c>
      <c r="H28" s="12">
        <f>3460+400.7-112.5</f>
        <v>3748.2</v>
      </c>
      <c r="I28" s="12">
        <v>3563.5</v>
      </c>
      <c r="J28" s="12">
        <f t="shared" si="2"/>
        <v>95.07230137132491</v>
      </c>
      <c r="K28" s="12">
        <f t="shared" si="1"/>
        <v>95.07230137132491</v>
      </c>
    </row>
    <row r="29" spans="1:11" ht="15">
      <c r="A29" s="21" t="s">
        <v>340</v>
      </c>
      <c r="B29" s="1" t="s">
        <v>44</v>
      </c>
      <c r="C29" s="1"/>
      <c r="D29" s="1"/>
      <c r="E29" s="1"/>
      <c r="F29" s="1"/>
      <c r="G29" s="9">
        <f>G30+G161+G180+G248+G433+G561+G649+G655+G584+G710+G630</f>
        <v>827397.9</v>
      </c>
      <c r="H29" s="9">
        <f>H30+H161+H180+H248+H433+H561+H649+H655+H584+H710+H630</f>
        <v>828693.9</v>
      </c>
      <c r="I29" s="9">
        <f>I30+I161+I180+I248+I433+I561+I649+I655+I584+I710+I630</f>
        <v>628985.5000000001</v>
      </c>
      <c r="J29" s="9">
        <f t="shared" si="2"/>
        <v>76.019711918534</v>
      </c>
      <c r="K29" s="9">
        <f t="shared" si="1"/>
        <v>75.90082417645408</v>
      </c>
    </row>
    <row r="30" spans="1:11" ht="15">
      <c r="A30" s="14" t="s">
        <v>45</v>
      </c>
      <c r="B30" s="11" t="s">
        <v>44</v>
      </c>
      <c r="C30" s="11" t="s">
        <v>46</v>
      </c>
      <c r="D30" s="11"/>
      <c r="E30" s="11"/>
      <c r="F30" s="11"/>
      <c r="G30" s="12">
        <f>G31+G36+G71+G76</f>
        <v>200205.7</v>
      </c>
      <c r="H30" s="12">
        <f>H31+H36+H71+H76</f>
        <v>200205.7</v>
      </c>
      <c r="I30" s="12">
        <f>I31+I36+I71+I76</f>
        <v>177843.7</v>
      </c>
      <c r="J30" s="12">
        <f t="shared" si="2"/>
        <v>88.83048784325321</v>
      </c>
      <c r="K30" s="12">
        <f t="shared" si="1"/>
        <v>88.83048784325321</v>
      </c>
    </row>
    <row r="31" spans="1:11" ht="45">
      <c r="A31" s="14" t="s">
        <v>259</v>
      </c>
      <c r="B31" s="11" t="s">
        <v>44</v>
      </c>
      <c r="C31" s="11" t="s">
        <v>46</v>
      </c>
      <c r="D31" s="11" t="s">
        <v>47</v>
      </c>
      <c r="E31" s="11"/>
      <c r="F31" s="11"/>
      <c r="G31" s="12">
        <f aca="true" t="shared" si="4" ref="G31:I34">G32</f>
        <v>2252.2</v>
      </c>
      <c r="H31" s="12">
        <f t="shared" si="4"/>
        <v>2252.2</v>
      </c>
      <c r="I31" s="12">
        <f t="shared" si="4"/>
        <v>2072.1</v>
      </c>
      <c r="J31" s="12">
        <f t="shared" si="2"/>
        <v>92.0033744782879</v>
      </c>
      <c r="K31" s="12">
        <f t="shared" si="1"/>
        <v>92.0033744782879</v>
      </c>
    </row>
    <row r="32" spans="1:11" ht="45">
      <c r="A32" s="14" t="s">
        <v>227</v>
      </c>
      <c r="B32" s="11" t="s">
        <v>44</v>
      </c>
      <c r="C32" s="11" t="s">
        <v>46</v>
      </c>
      <c r="D32" s="11" t="s">
        <v>47</v>
      </c>
      <c r="E32" s="11" t="s">
        <v>155</v>
      </c>
      <c r="F32" s="11"/>
      <c r="G32" s="12">
        <f t="shared" si="4"/>
        <v>2252.2</v>
      </c>
      <c r="H32" s="12">
        <f t="shared" si="4"/>
        <v>2252.2</v>
      </c>
      <c r="I32" s="12">
        <f t="shared" si="4"/>
        <v>2072.1</v>
      </c>
      <c r="J32" s="12">
        <f t="shared" si="2"/>
        <v>92.0033744782879</v>
      </c>
      <c r="K32" s="12">
        <f t="shared" si="1"/>
        <v>92.0033744782879</v>
      </c>
    </row>
    <row r="33" spans="1:11" ht="30">
      <c r="A33" s="14" t="s">
        <v>261</v>
      </c>
      <c r="B33" s="11" t="s">
        <v>44</v>
      </c>
      <c r="C33" s="11" t="s">
        <v>46</v>
      </c>
      <c r="D33" s="11" t="s">
        <v>47</v>
      </c>
      <c r="E33" s="11" t="s">
        <v>156</v>
      </c>
      <c r="F33" s="11"/>
      <c r="G33" s="12">
        <f t="shared" si="4"/>
        <v>2252.2</v>
      </c>
      <c r="H33" s="12">
        <f t="shared" si="4"/>
        <v>2252.2</v>
      </c>
      <c r="I33" s="12">
        <f t="shared" si="4"/>
        <v>2072.1</v>
      </c>
      <c r="J33" s="12">
        <f t="shared" si="2"/>
        <v>92.0033744782879</v>
      </c>
      <c r="K33" s="12">
        <f t="shared" si="1"/>
        <v>92.0033744782879</v>
      </c>
    </row>
    <row r="34" spans="1:11" ht="75">
      <c r="A34" s="13" t="s">
        <v>0</v>
      </c>
      <c r="B34" s="11" t="s">
        <v>44</v>
      </c>
      <c r="C34" s="11" t="s">
        <v>46</v>
      </c>
      <c r="D34" s="11" t="s">
        <v>47</v>
      </c>
      <c r="E34" s="11" t="s">
        <v>156</v>
      </c>
      <c r="F34" s="11" t="s">
        <v>228</v>
      </c>
      <c r="G34" s="12">
        <f t="shared" si="4"/>
        <v>2252.2</v>
      </c>
      <c r="H34" s="12">
        <f t="shared" si="4"/>
        <v>2252.2</v>
      </c>
      <c r="I34" s="12">
        <f t="shared" si="4"/>
        <v>2072.1</v>
      </c>
      <c r="J34" s="12">
        <f t="shared" si="2"/>
        <v>92.0033744782879</v>
      </c>
      <c r="K34" s="12">
        <f t="shared" si="1"/>
        <v>92.0033744782879</v>
      </c>
    </row>
    <row r="35" spans="1:11" ht="30">
      <c r="A35" s="13" t="s">
        <v>1</v>
      </c>
      <c r="B35" s="11" t="s">
        <v>44</v>
      </c>
      <c r="C35" s="11" t="s">
        <v>46</v>
      </c>
      <c r="D35" s="11" t="s">
        <v>47</v>
      </c>
      <c r="E35" s="11" t="s">
        <v>156</v>
      </c>
      <c r="F35" s="11" t="s">
        <v>2</v>
      </c>
      <c r="G35" s="12">
        <v>2252.2</v>
      </c>
      <c r="H35" s="12">
        <v>2252.2</v>
      </c>
      <c r="I35" s="12">
        <v>2072.1</v>
      </c>
      <c r="J35" s="12">
        <f t="shared" si="2"/>
        <v>92.0033744782879</v>
      </c>
      <c r="K35" s="12">
        <f t="shared" si="1"/>
        <v>92.0033744782879</v>
      </c>
    </row>
    <row r="36" spans="1:11" ht="60">
      <c r="A36" s="14" t="s">
        <v>51</v>
      </c>
      <c r="B36" s="11" t="s">
        <v>44</v>
      </c>
      <c r="C36" s="11" t="s">
        <v>46</v>
      </c>
      <c r="D36" s="11" t="s">
        <v>52</v>
      </c>
      <c r="E36" s="11"/>
      <c r="F36" s="11"/>
      <c r="G36" s="12">
        <f>G43+G61+G66+G37</f>
        <v>94114.5</v>
      </c>
      <c r="H36" s="12">
        <f>H43+H61+H66+H37</f>
        <v>94114.5</v>
      </c>
      <c r="I36" s="12">
        <f>I43+I61+I66+I37</f>
        <v>84219.20000000001</v>
      </c>
      <c r="J36" s="12">
        <f t="shared" si="2"/>
        <v>89.48589218451993</v>
      </c>
      <c r="K36" s="12">
        <f t="shared" si="1"/>
        <v>89.48589218451993</v>
      </c>
    </row>
    <row r="37" spans="1:11" ht="60">
      <c r="A37" s="14" t="s">
        <v>475</v>
      </c>
      <c r="B37" s="11" t="s">
        <v>44</v>
      </c>
      <c r="C37" s="11" t="s">
        <v>46</v>
      </c>
      <c r="D37" s="11" t="s">
        <v>52</v>
      </c>
      <c r="E37" s="11" t="s">
        <v>192</v>
      </c>
      <c r="F37" s="11"/>
      <c r="G37" s="12">
        <f aca="true" t="shared" si="5" ref="G37:I41">G38</f>
        <v>5503.599999999999</v>
      </c>
      <c r="H37" s="12">
        <f t="shared" si="5"/>
        <v>5503.599999999999</v>
      </c>
      <c r="I37" s="12">
        <f t="shared" si="5"/>
        <v>5456.8</v>
      </c>
      <c r="J37" s="12">
        <f t="shared" si="2"/>
        <v>99.1496475034523</v>
      </c>
      <c r="K37" s="12">
        <f t="shared" si="1"/>
        <v>99.1496475034523</v>
      </c>
    </row>
    <row r="38" spans="1:11" ht="45">
      <c r="A38" s="13" t="s">
        <v>381</v>
      </c>
      <c r="B38" s="11" t="s">
        <v>44</v>
      </c>
      <c r="C38" s="11" t="s">
        <v>46</v>
      </c>
      <c r="D38" s="11" t="s">
        <v>52</v>
      </c>
      <c r="E38" s="11" t="s">
        <v>322</v>
      </c>
      <c r="F38" s="11"/>
      <c r="G38" s="12">
        <f t="shared" si="5"/>
        <v>5503.599999999999</v>
      </c>
      <c r="H38" s="12">
        <f t="shared" si="5"/>
        <v>5503.599999999999</v>
      </c>
      <c r="I38" s="12">
        <f t="shared" si="5"/>
        <v>5456.8</v>
      </c>
      <c r="J38" s="12">
        <f t="shared" si="2"/>
        <v>99.1496475034523</v>
      </c>
      <c r="K38" s="12">
        <f t="shared" si="1"/>
        <v>99.1496475034523</v>
      </c>
    </row>
    <row r="39" spans="1:11" ht="45">
      <c r="A39" s="14" t="s">
        <v>325</v>
      </c>
      <c r="B39" s="11" t="s">
        <v>44</v>
      </c>
      <c r="C39" s="11" t="s">
        <v>46</v>
      </c>
      <c r="D39" s="11" t="s">
        <v>52</v>
      </c>
      <c r="E39" s="11" t="s">
        <v>323</v>
      </c>
      <c r="F39" s="11"/>
      <c r="G39" s="12">
        <f t="shared" si="5"/>
        <v>5503.599999999999</v>
      </c>
      <c r="H39" s="12">
        <f t="shared" si="5"/>
        <v>5503.599999999999</v>
      </c>
      <c r="I39" s="12">
        <f t="shared" si="5"/>
        <v>5456.8</v>
      </c>
      <c r="J39" s="12">
        <f t="shared" si="2"/>
        <v>99.1496475034523</v>
      </c>
      <c r="K39" s="12">
        <f t="shared" si="1"/>
        <v>99.1496475034523</v>
      </c>
    </row>
    <row r="40" spans="1:11" ht="120">
      <c r="A40" s="14" t="s">
        <v>670</v>
      </c>
      <c r="B40" s="11" t="s">
        <v>44</v>
      </c>
      <c r="C40" s="11" t="s">
        <v>46</v>
      </c>
      <c r="D40" s="11" t="s">
        <v>52</v>
      </c>
      <c r="E40" s="11" t="s">
        <v>324</v>
      </c>
      <c r="F40" s="11"/>
      <c r="G40" s="12">
        <f t="shared" si="5"/>
        <v>5503.599999999999</v>
      </c>
      <c r="H40" s="12">
        <f t="shared" si="5"/>
        <v>5503.599999999999</v>
      </c>
      <c r="I40" s="12">
        <f t="shared" si="5"/>
        <v>5456.8</v>
      </c>
      <c r="J40" s="12">
        <f t="shared" si="2"/>
        <v>99.1496475034523</v>
      </c>
      <c r="K40" s="12">
        <f t="shared" si="1"/>
        <v>99.1496475034523</v>
      </c>
    </row>
    <row r="41" spans="1:11" ht="30">
      <c r="A41" s="13" t="s">
        <v>5</v>
      </c>
      <c r="B41" s="11" t="s">
        <v>44</v>
      </c>
      <c r="C41" s="11" t="s">
        <v>46</v>
      </c>
      <c r="D41" s="11" t="s">
        <v>52</v>
      </c>
      <c r="E41" s="11" t="s">
        <v>324</v>
      </c>
      <c r="F41" s="11" t="s">
        <v>3</v>
      </c>
      <c r="G41" s="12">
        <f t="shared" si="5"/>
        <v>5503.599999999999</v>
      </c>
      <c r="H41" s="12">
        <f t="shared" si="5"/>
        <v>5503.599999999999</v>
      </c>
      <c r="I41" s="12">
        <f t="shared" si="5"/>
        <v>5456.8</v>
      </c>
      <c r="J41" s="12">
        <f t="shared" si="2"/>
        <v>99.1496475034523</v>
      </c>
      <c r="K41" s="12">
        <f t="shared" si="1"/>
        <v>99.1496475034523</v>
      </c>
    </row>
    <row r="42" spans="1:11" ht="45">
      <c r="A42" s="13" t="s">
        <v>6</v>
      </c>
      <c r="B42" s="11" t="s">
        <v>44</v>
      </c>
      <c r="C42" s="11" t="s">
        <v>46</v>
      </c>
      <c r="D42" s="11" t="s">
        <v>52</v>
      </c>
      <c r="E42" s="11" t="s">
        <v>324</v>
      </c>
      <c r="F42" s="11" t="s">
        <v>4</v>
      </c>
      <c r="G42" s="12">
        <f>2822.8+2404.6+593.7-317.5</f>
        <v>5503.599999999999</v>
      </c>
      <c r="H42" s="12">
        <f>2822.8+2404.6+593.7-317.5</f>
        <v>5503.599999999999</v>
      </c>
      <c r="I42" s="12">
        <v>5456.8</v>
      </c>
      <c r="J42" s="12">
        <f t="shared" si="2"/>
        <v>99.1496475034523</v>
      </c>
      <c r="K42" s="12">
        <f t="shared" si="1"/>
        <v>99.1496475034523</v>
      </c>
    </row>
    <row r="43" spans="1:11" ht="45">
      <c r="A43" s="10" t="s">
        <v>484</v>
      </c>
      <c r="B43" s="11" t="s">
        <v>44</v>
      </c>
      <c r="C43" s="11" t="s">
        <v>46</v>
      </c>
      <c r="D43" s="11" t="s">
        <v>52</v>
      </c>
      <c r="E43" s="11" t="s">
        <v>176</v>
      </c>
      <c r="F43" s="11"/>
      <c r="G43" s="12">
        <f aca="true" t="shared" si="6" ref="G43:I44">G44</f>
        <v>82540.9</v>
      </c>
      <c r="H43" s="12">
        <f t="shared" si="6"/>
        <v>82540.9</v>
      </c>
      <c r="I43" s="12">
        <f t="shared" si="6"/>
        <v>74182.8</v>
      </c>
      <c r="J43" s="12">
        <f t="shared" si="2"/>
        <v>89.87398974326668</v>
      </c>
      <c r="K43" s="12">
        <f t="shared" si="1"/>
        <v>89.87398974326668</v>
      </c>
    </row>
    <row r="44" spans="1:11" ht="30">
      <c r="A44" s="10" t="s">
        <v>111</v>
      </c>
      <c r="B44" s="11" t="s">
        <v>44</v>
      </c>
      <c r="C44" s="11" t="s">
        <v>46</v>
      </c>
      <c r="D44" s="11" t="s">
        <v>52</v>
      </c>
      <c r="E44" s="11" t="s">
        <v>177</v>
      </c>
      <c r="F44" s="11"/>
      <c r="G44" s="12">
        <f t="shared" si="6"/>
        <v>82540.9</v>
      </c>
      <c r="H44" s="12">
        <f t="shared" si="6"/>
        <v>82540.9</v>
      </c>
      <c r="I44" s="12">
        <f t="shared" si="6"/>
        <v>74182.8</v>
      </c>
      <c r="J44" s="12">
        <f t="shared" si="2"/>
        <v>89.87398974326668</v>
      </c>
      <c r="K44" s="12">
        <f t="shared" si="1"/>
        <v>89.87398974326668</v>
      </c>
    </row>
    <row r="45" spans="1:11" ht="45">
      <c r="A45" s="14" t="s">
        <v>121</v>
      </c>
      <c r="B45" s="11" t="s">
        <v>44</v>
      </c>
      <c r="C45" s="11" t="s">
        <v>46</v>
      </c>
      <c r="D45" s="11" t="s">
        <v>52</v>
      </c>
      <c r="E45" s="11" t="s">
        <v>179</v>
      </c>
      <c r="F45" s="11"/>
      <c r="G45" s="12">
        <f>G46+G56</f>
        <v>82540.9</v>
      </c>
      <c r="H45" s="12">
        <f>H46+H56</f>
        <v>82540.9</v>
      </c>
      <c r="I45" s="12">
        <f>I46+I56</f>
        <v>74182.8</v>
      </c>
      <c r="J45" s="12">
        <f t="shared" si="2"/>
        <v>89.87398974326668</v>
      </c>
      <c r="K45" s="12">
        <f t="shared" si="1"/>
        <v>89.87398974326668</v>
      </c>
    </row>
    <row r="46" spans="1:11" ht="30">
      <c r="A46" s="14" t="s">
        <v>167</v>
      </c>
      <c r="B46" s="11" t="s">
        <v>44</v>
      </c>
      <c r="C46" s="11" t="s">
        <v>46</v>
      </c>
      <c r="D46" s="11" t="s">
        <v>52</v>
      </c>
      <c r="E46" s="11" t="s">
        <v>166</v>
      </c>
      <c r="F46" s="11"/>
      <c r="G46" s="12">
        <f>G47+G49+G53+G51</f>
        <v>80425.9</v>
      </c>
      <c r="H46" s="12">
        <f>H47+H49+H53+H51</f>
        <v>80425.9</v>
      </c>
      <c r="I46" s="12">
        <f>I47+I49+I53+I51</f>
        <v>72158.1</v>
      </c>
      <c r="J46" s="12">
        <f t="shared" si="2"/>
        <v>89.71997826570795</v>
      </c>
      <c r="K46" s="12">
        <f t="shared" si="1"/>
        <v>89.71997826570795</v>
      </c>
    </row>
    <row r="47" spans="1:11" ht="75">
      <c r="A47" s="13" t="s">
        <v>0</v>
      </c>
      <c r="B47" s="11" t="s">
        <v>44</v>
      </c>
      <c r="C47" s="11" t="s">
        <v>46</v>
      </c>
      <c r="D47" s="11" t="s">
        <v>52</v>
      </c>
      <c r="E47" s="11" t="s">
        <v>166</v>
      </c>
      <c r="F47" s="11" t="s">
        <v>228</v>
      </c>
      <c r="G47" s="12">
        <f>G48</f>
        <v>63231.899999999994</v>
      </c>
      <c r="H47" s="12">
        <f>H48</f>
        <v>63231.899999999994</v>
      </c>
      <c r="I47" s="12">
        <f>I48</f>
        <v>58317.1</v>
      </c>
      <c r="J47" s="12">
        <f t="shared" si="2"/>
        <v>92.22734094657919</v>
      </c>
      <c r="K47" s="12">
        <f t="shared" si="1"/>
        <v>92.22734094657919</v>
      </c>
    </row>
    <row r="48" spans="1:11" ht="30">
      <c r="A48" s="13" t="s">
        <v>1</v>
      </c>
      <c r="B48" s="11" t="s">
        <v>44</v>
      </c>
      <c r="C48" s="11" t="s">
        <v>46</v>
      </c>
      <c r="D48" s="11" t="s">
        <v>52</v>
      </c>
      <c r="E48" s="11" t="s">
        <v>166</v>
      </c>
      <c r="F48" s="11" t="s">
        <v>2</v>
      </c>
      <c r="G48" s="12">
        <f>57826.6-219.3-165.8-111.3-826.4+6424+165.8+138.3</f>
        <v>63231.899999999994</v>
      </c>
      <c r="H48" s="12">
        <f>57826.6-219.3-165.8-111.3-826.4+6424+165.8+138.3</f>
        <v>63231.899999999994</v>
      </c>
      <c r="I48" s="12">
        <v>58317.1</v>
      </c>
      <c r="J48" s="12">
        <f t="shared" si="2"/>
        <v>92.22734094657919</v>
      </c>
      <c r="K48" s="12">
        <f t="shared" si="1"/>
        <v>92.22734094657919</v>
      </c>
    </row>
    <row r="49" spans="1:11" ht="30">
      <c r="A49" s="13" t="s">
        <v>5</v>
      </c>
      <c r="B49" s="11" t="s">
        <v>44</v>
      </c>
      <c r="C49" s="11" t="s">
        <v>46</v>
      </c>
      <c r="D49" s="11" t="s">
        <v>52</v>
      </c>
      <c r="E49" s="11" t="s">
        <v>166</v>
      </c>
      <c r="F49" s="11" t="s">
        <v>3</v>
      </c>
      <c r="G49" s="12">
        <f>G50</f>
        <v>14026.400000000001</v>
      </c>
      <c r="H49" s="12">
        <f>H50</f>
        <v>14026.400000000001</v>
      </c>
      <c r="I49" s="12">
        <f>I50</f>
        <v>11160.9</v>
      </c>
      <c r="J49" s="12">
        <f t="shared" si="2"/>
        <v>79.57066674271373</v>
      </c>
      <c r="K49" s="12">
        <f t="shared" si="1"/>
        <v>79.57066674271373</v>
      </c>
    </row>
    <row r="50" spans="1:11" ht="45">
      <c r="A50" s="13" t="s">
        <v>6</v>
      </c>
      <c r="B50" s="11" t="s">
        <v>44</v>
      </c>
      <c r="C50" s="11" t="s">
        <v>46</v>
      </c>
      <c r="D50" s="11" t="s">
        <v>52</v>
      </c>
      <c r="E50" s="11" t="s">
        <v>166</v>
      </c>
      <c r="F50" s="11" t="s">
        <v>4</v>
      </c>
      <c r="G50" s="12">
        <f>19873.4-5700-147</f>
        <v>14026.400000000001</v>
      </c>
      <c r="H50" s="12">
        <f>19873.4-5700-147</f>
        <v>14026.400000000001</v>
      </c>
      <c r="I50" s="12">
        <v>11160.9</v>
      </c>
      <c r="J50" s="12">
        <f t="shared" si="2"/>
        <v>79.57066674271373</v>
      </c>
      <c r="K50" s="12">
        <f t="shared" si="1"/>
        <v>79.57066674271373</v>
      </c>
    </row>
    <row r="51" spans="1:11" ht="30">
      <c r="A51" s="10" t="s">
        <v>9</v>
      </c>
      <c r="B51" s="11" t="s">
        <v>44</v>
      </c>
      <c r="C51" s="11" t="s">
        <v>46</v>
      </c>
      <c r="D51" s="11" t="s">
        <v>52</v>
      </c>
      <c r="E51" s="11" t="s">
        <v>166</v>
      </c>
      <c r="F51" s="11" t="s">
        <v>7</v>
      </c>
      <c r="G51" s="12">
        <f>G52</f>
        <v>330.6</v>
      </c>
      <c r="H51" s="12">
        <f>H52</f>
        <v>330.6</v>
      </c>
      <c r="I51" s="12">
        <f>I52</f>
        <v>330.6</v>
      </c>
      <c r="J51" s="12">
        <f t="shared" si="2"/>
        <v>100</v>
      </c>
      <c r="K51" s="12">
        <f t="shared" si="1"/>
        <v>100</v>
      </c>
    </row>
    <row r="52" spans="1:11" ht="30">
      <c r="A52" s="13" t="s">
        <v>10</v>
      </c>
      <c r="B52" s="11" t="s">
        <v>44</v>
      </c>
      <c r="C52" s="11" t="s">
        <v>46</v>
      </c>
      <c r="D52" s="11" t="s">
        <v>52</v>
      </c>
      <c r="E52" s="11" t="s">
        <v>166</v>
      </c>
      <c r="F52" s="11" t="s">
        <v>8</v>
      </c>
      <c r="G52" s="12">
        <f>219.3+165.8+111.3-165.8</f>
        <v>330.6</v>
      </c>
      <c r="H52" s="12">
        <f>219.3+165.8+111.3-165.8</f>
        <v>330.6</v>
      </c>
      <c r="I52" s="12">
        <v>330.6</v>
      </c>
      <c r="J52" s="12">
        <f t="shared" si="2"/>
        <v>100</v>
      </c>
      <c r="K52" s="12">
        <f t="shared" si="1"/>
        <v>100</v>
      </c>
    </row>
    <row r="53" spans="1:11" ht="15">
      <c r="A53" s="13" t="s">
        <v>13</v>
      </c>
      <c r="B53" s="11" t="s">
        <v>44</v>
      </c>
      <c r="C53" s="11" t="s">
        <v>46</v>
      </c>
      <c r="D53" s="11" t="s">
        <v>52</v>
      </c>
      <c r="E53" s="11" t="s">
        <v>166</v>
      </c>
      <c r="F53" s="11" t="s">
        <v>11</v>
      </c>
      <c r="G53" s="12">
        <f>G54+G55</f>
        <v>2837</v>
      </c>
      <c r="H53" s="12">
        <f>H54+H55</f>
        <v>2837</v>
      </c>
      <c r="I53" s="12">
        <f>I54+I55</f>
        <v>2349.5</v>
      </c>
      <c r="J53" s="12">
        <f t="shared" si="2"/>
        <v>82.81635530489955</v>
      </c>
      <c r="K53" s="12">
        <f t="shared" si="1"/>
        <v>82.81635530489955</v>
      </c>
    </row>
    <row r="54" spans="1:11" ht="15">
      <c r="A54" s="10" t="s">
        <v>14</v>
      </c>
      <c r="B54" s="11" t="s">
        <v>44</v>
      </c>
      <c r="C54" s="11" t="s">
        <v>46</v>
      </c>
      <c r="D54" s="11" t="s">
        <v>52</v>
      </c>
      <c r="E54" s="11" t="s">
        <v>166</v>
      </c>
      <c r="F54" s="11" t="s">
        <v>12</v>
      </c>
      <c r="G54" s="12">
        <f>2210+147+390</f>
        <v>2747</v>
      </c>
      <c r="H54" s="12">
        <f>2210+147+390</f>
        <v>2747</v>
      </c>
      <c r="I54" s="12">
        <v>2349.5</v>
      </c>
      <c r="J54" s="12">
        <f t="shared" si="2"/>
        <v>85.52966872952311</v>
      </c>
      <c r="K54" s="12">
        <f t="shared" si="1"/>
        <v>85.52966872952311</v>
      </c>
    </row>
    <row r="55" spans="1:11" ht="45">
      <c r="A55" s="10" t="s">
        <v>386</v>
      </c>
      <c r="B55" s="11" t="s">
        <v>44</v>
      </c>
      <c r="C55" s="11" t="s">
        <v>46</v>
      </c>
      <c r="D55" s="11" t="s">
        <v>52</v>
      </c>
      <c r="E55" s="11" t="s">
        <v>166</v>
      </c>
      <c r="F55" s="11" t="s">
        <v>385</v>
      </c>
      <c r="G55" s="12">
        <v>90</v>
      </c>
      <c r="H55" s="12">
        <v>90</v>
      </c>
      <c r="I55" s="12">
        <v>0</v>
      </c>
      <c r="J55" s="12">
        <f t="shared" si="2"/>
        <v>0</v>
      </c>
      <c r="K55" s="12">
        <f t="shared" si="1"/>
        <v>0</v>
      </c>
    </row>
    <row r="56" spans="1:11" ht="45">
      <c r="A56" s="15" t="s">
        <v>642</v>
      </c>
      <c r="B56" s="11" t="s">
        <v>44</v>
      </c>
      <c r="C56" s="11" t="s">
        <v>46</v>
      </c>
      <c r="D56" s="11" t="s">
        <v>52</v>
      </c>
      <c r="E56" s="11" t="s">
        <v>116</v>
      </c>
      <c r="F56" s="11"/>
      <c r="G56" s="12">
        <f>G57+G59</f>
        <v>2115</v>
      </c>
      <c r="H56" s="12">
        <f>H57+H59</f>
        <v>2115</v>
      </c>
      <c r="I56" s="12">
        <f>I57+I59</f>
        <v>2024.7</v>
      </c>
      <c r="J56" s="12">
        <f t="shared" si="2"/>
        <v>95.73049645390071</v>
      </c>
      <c r="K56" s="12">
        <f t="shared" si="1"/>
        <v>95.73049645390071</v>
      </c>
    </row>
    <row r="57" spans="1:11" ht="75">
      <c r="A57" s="13" t="s">
        <v>0</v>
      </c>
      <c r="B57" s="11" t="s">
        <v>44</v>
      </c>
      <c r="C57" s="11" t="s">
        <v>46</v>
      </c>
      <c r="D57" s="11" t="s">
        <v>52</v>
      </c>
      <c r="E57" s="11" t="s">
        <v>116</v>
      </c>
      <c r="F57" s="11" t="s">
        <v>228</v>
      </c>
      <c r="G57" s="12">
        <f>G58</f>
        <v>1711.2</v>
      </c>
      <c r="H57" s="12">
        <f>H58</f>
        <v>1711.2</v>
      </c>
      <c r="I57" s="12">
        <f>I58</f>
        <v>1696.2</v>
      </c>
      <c r="J57" s="12">
        <f t="shared" si="2"/>
        <v>99.1234221598878</v>
      </c>
      <c r="K57" s="12">
        <f t="shared" si="1"/>
        <v>99.1234221598878</v>
      </c>
    </row>
    <row r="58" spans="1:11" ht="30">
      <c r="A58" s="13" t="s">
        <v>1</v>
      </c>
      <c r="B58" s="11" t="s">
        <v>44</v>
      </c>
      <c r="C58" s="11" t="s">
        <v>46</v>
      </c>
      <c r="D58" s="11" t="s">
        <v>52</v>
      </c>
      <c r="E58" s="11" t="s">
        <v>116</v>
      </c>
      <c r="F58" s="11" t="s">
        <v>2</v>
      </c>
      <c r="G58" s="12">
        <f>1545.9+134+20.6+3.8+6.9</f>
        <v>1711.2</v>
      </c>
      <c r="H58" s="12">
        <f>1545.9+134+20.6+3.8+6.9</f>
        <v>1711.2</v>
      </c>
      <c r="I58" s="12">
        <v>1696.2</v>
      </c>
      <c r="J58" s="12">
        <f t="shared" si="2"/>
        <v>99.1234221598878</v>
      </c>
      <c r="K58" s="12">
        <f t="shared" si="1"/>
        <v>99.1234221598878</v>
      </c>
    </row>
    <row r="59" spans="1:11" ht="30">
      <c r="A59" s="13" t="s">
        <v>5</v>
      </c>
      <c r="B59" s="11" t="s">
        <v>44</v>
      </c>
      <c r="C59" s="11" t="s">
        <v>46</v>
      </c>
      <c r="D59" s="11" t="s">
        <v>52</v>
      </c>
      <c r="E59" s="11" t="s">
        <v>116</v>
      </c>
      <c r="F59" s="11" t="s">
        <v>3</v>
      </c>
      <c r="G59" s="12">
        <f>G60</f>
        <v>403.8</v>
      </c>
      <c r="H59" s="12">
        <f>H60</f>
        <v>403.8</v>
      </c>
      <c r="I59" s="12">
        <f>I60</f>
        <v>328.5</v>
      </c>
      <c r="J59" s="12">
        <f t="shared" si="2"/>
        <v>81.35215453194651</v>
      </c>
      <c r="K59" s="12">
        <f t="shared" si="1"/>
        <v>81.35215453194651</v>
      </c>
    </row>
    <row r="60" spans="1:11" ht="45">
      <c r="A60" s="13" t="s">
        <v>6</v>
      </c>
      <c r="B60" s="11" t="s">
        <v>44</v>
      </c>
      <c r="C60" s="11" t="s">
        <v>46</v>
      </c>
      <c r="D60" s="11" t="s">
        <v>52</v>
      </c>
      <c r="E60" s="11" t="s">
        <v>116</v>
      </c>
      <c r="F60" s="11" t="s">
        <v>4</v>
      </c>
      <c r="G60" s="12">
        <f>306.1-20.6+125.2-6.9</f>
        <v>403.8</v>
      </c>
      <c r="H60" s="12">
        <f>306.1-20.6+125.2-6.9</f>
        <v>403.8</v>
      </c>
      <c r="I60" s="12">
        <v>328.5</v>
      </c>
      <c r="J60" s="12">
        <f t="shared" si="2"/>
        <v>81.35215453194651</v>
      </c>
      <c r="K60" s="12">
        <f t="shared" si="1"/>
        <v>81.35215453194651</v>
      </c>
    </row>
    <row r="61" spans="1:11" ht="60">
      <c r="A61" s="10" t="s">
        <v>252</v>
      </c>
      <c r="B61" s="11" t="s">
        <v>44</v>
      </c>
      <c r="C61" s="11" t="s">
        <v>46</v>
      </c>
      <c r="D61" s="11" t="s">
        <v>52</v>
      </c>
      <c r="E61" s="11" t="s">
        <v>256</v>
      </c>
      <c r="F61" s="11"/>
      <c r="G61" s="12">
        <f aca="true" t="shared" si="7" ref="G61:I64">G62</f>
        <v>5622</v>
      </c>
      <c r="H61" s="12">
        <f t="shared" si="7"/>
        <v>5622</v>
      </c>
      <c r="I61" s="12">
        <f t="shared" si="7"/>
        <v>4131.6</v>
      </c>
      <c r="J61" s="12">
        <f t="shared" si="2"/>
        <v>73.48986125933831</v>
      </c>
      <c r="K61" s="12">
        <f t="shared" si="1"/>
        <v>73.48986125933831</v>
      </c>
    </row>
    <row r="62" spans="1:11" ht="105">
      <c r="A62" s="13" t="s">
        <v>535</v>
      </c>
      <c r="B62" s="11" t="s">
        <v>44</v>
      </c>
      <c r="C62" s="11" t="s">
        <v>46</v>
      </c>
      <c r="D62" s="11" t="s">
        <v>52</v>
      </c>
      <c r="E62" s="11" t="s">
        <v>254</v>
      </c>
      <c r="F62" s="11"/>
      <c r="G62" s="12">
        <f t="shared" si="7"/>
        <v>5622</v>
      </c>
      <c r="H62" s="12">
        <f t="shared" si="7"/>
        <v>5622</v>
      </c>
      <c r="I62" s="12">
        <f t="shared" si="7"/>
        <v>4131.6</v>
      </c>
      <c r="J62" s="12">
        <f t="shared" si="2"/>
        <v>73.48986125933831</v>
      </c>
      <c r="K62" s="12">
        <f t="shared" si="1"/>
        <v>73.48986125933831</v>
      </c>
    </row>
    <row r="63" spans="1:11" ht="75">
      <c r="A63" s="14" t="s">
        <v>646</v>
      </c>
      <c r="B63" s="11" t="s">
        <v>44</v>
      </c>
      <c r="C63" s="11" t="s">
        <v>46</v>
      </c>
      <c r="D63" s="11" t="s">
        <v>52</v>
      </c>
      <c r="E63" s="11" t="s">
        <v>536</v>
      </c>
      <c r="F63" s="11"/>
      <c r="G63" s="12">
        <f t="shared" si="7"/>
        <v>5622</v>
      </c>
      <c r="H63" s="12">
        <f t="shared" si="7"/>
        <v>5622</v>
      </c>
      <c r="I63" s="12">
        <f t="shared" si="7"/>
        <v>4131.6</v>
      </c>
      <c r="J63" s="12">
        <f t="shared" si="2"/>
        <v>73.48986125933831</v>
      </c>
      <c r="K63" s="12">
        <f t="shared" si="1"/>
        <v>73.48986125933831</v>
      </c>
    </row>
    <row r="64" spans="1:11" ht="30">
      <c r="A64" s="13" t="s">
        <v>5</v>
      </c>
      <c r="B64" s="11" t="s">
        <v>44</v>
      </c>
      <c r="C64" s="11" t="s">
        <v>46</v>
      </c>
      <c r="D64" s="11" t="s">
        <v>52</v>
      </c>
      <c r="E64" s="11" t="s">
        <v>536</v>
      </c>
      <c r="F64" s="11" t="s">
        <v>3</v>
      </c>
      <c r="G64" s="12">
        <f t="shared" si="7"/>
        <v>5622</v>
      </c>
      <c r="H64" s="12">
        <f t="shared" si="7"/>
        <v>5622</v>
      </c>
      <c r="I64" s="12">
        <f t="shared" si="7"/>
        <v>4131.6</v>
      </c>
      <c r="J64" s="12">
        <f t="shared" si="2"/>
        <v>73.48986125933831</v>
      </c>
      <c r="K64" s="12">
        <f t="shared" si="1"/>
        <v>73.48986125933831</v>
      </c>
    </row>
    <row r="65" spans="1:11" ht="45">
      <c r="A65" s="13" t="s">
        <v>6</v>
      </c>
      <c r="B65" s="11" t="s">
        <v>44</v>
      </c>
      <c r="C65" s="11" t="s">
        <v>46</v>
      </c>
      <c r="D65" s="11" t="s">
        <v>52</v>
      </c>
      <c r="E65" s="11" t="s">
        <v>536</v>
      </c>
      <c r="F65" s="11" t="s">
        <v>4</v>
      </c>
      <c r="G65" s="12">
        <v>5622</v>
      </c>
      <c r="H65" s="12">
        <v>5622</v>
      </c>
      <c r="I65" s="12">
        <v>4131.6</v>
      </c>
      <c r="J65" s="12">
        <f t="shared" si="2"/>
        <v>73.48986125933831</v>
      </c>
      <c r="K65" s="12">
        <f t="shared" si="1"/>
        <v>73.48986125933831</v>
      </c>
    </row>
    <row r="66" spans="1:11" ht="30">
      <c r="A66" s="14" t="s">
        <v>341</v>
      </c>
      <c r="B66" s="11" t="s">
        <v>44</v>
      </c>
      <c r="C66" s="11" t="s">
        <v>46</v>
      </c>
      <c r="D66" s="11" t="s">
        <v>52</v>
      </c>
      <c r="E66" s="11" t="s">
        <v>161</v>
      </c>
      <c r="F66" s="11"/>
      <c r="G66" s="12">
        <f aca="true" t="shared" si="8" ref="G66:I69">G67</f>
        <v>448</v>
      </c>
      <c r="H66" s="12">
        <f t="shared" si="8"/>
        <v>448</v>
      </c>
      <c r="I66" s="12">
        <f t="shared" si="8"/>
        <v>448</v>
      </c>
      <c r="J66" s="12">
        <f t="shared" si="2"/>
        <v>100</v>
      </c>
      <c r="K66" s="12">
        <f t="shared" si="1"/>
        <v>100</v>
      </c>
    </row>
    <row r="67" spans="1:11" ht="30">
      <c r="A67" s="10" t="s">
        <v>596</v>
      </c>
      <c r="B67" s="11" t="s">
        <v>44</v>
      </c>
      <c r="C67" s="11" t="s">
        <v>46</v>
      </c>
      <c r="D67" s="11" t="s">
        <v>52</v>
      </c>
      <c r="E67" s="11" t="s">
        <v>595</v>
      </c>
      <c r="F67" s="11"/>
      <c r="G67" s="12">
        <f t="shared" si="8"/>
        <v>448</v>
      </c>
      <c r="H67" s="12">
        <f t="shared" si="8"/>
        <v>448</v>
      </c>
      <c r="I67" s="12">
        <f t="shared" si="8"/>
        <v>448</v>
      </c>
      <c r="J67" s="12">
        <f t="shared" si="2"/>
        <v>100</v>
      </c>
      <c r="K67" s="12">
        <f t="shared" si="1"/>
        <v>100</v>
      </c>
    </row>
    <row r="68" spans="1:11" ht="90">
      <c r="A68" s="47" t="s">
        <v>618</v>
      </c>
      <c r="B68" s="11" t="s">
        <v>44</v>
      </c>
      <c r="C68" s="11" t="s">
        <v>46</v>
      </c>
      <c r="D68" s="11" t="s">
        <v>52</v>
      </c>
      <c r="E68" s="11" t="s">
        <v>619</v>
      </c>
      <c r="F68" s="11"/>
      <c r="G68" s="12">
        <f t="shared" si="8"/>
        <v>448</v>
      </c>
      <c r="H68" s="12">
        <f t="shared" si="8"/>
        <v>448</v>
      </c>
      <c r="I68" s="12">
        <f t="shared" si="8"/>
        <v>448</v>
      </c>
      <c r="J68" s="12">
        <f t="shared" si="2"/>
        <v>100</v>
      </c>
      <c r="K68" s="12">
        <f t="shared" si="1"/>
        <v>100</v>
      </c>
    </row>
    <row r="69" spans="1:11" ht="30">
      <c r="A69" s="13" t="s">
        <v>5</v>
      </c>
      <c r="B69" s="11" t="s">
        <v>44</v>
      </c>
      <c r="C69" s="11" t="s">
        <v>46</v>
      </c>
      <c r="D69" s="11" t="s">
        <v>52</v>
      </c>
      <c r="E69" s="11" t="s">
        <v>619</v>
      </c>
      <c r="F69" s="11" t="s">
        <v>3</v>
      </c>
      <c r="G69" s="12">
        <f t="shared" si="8"/>
        <v>448</v>
      </c>
      <c r="H69" s="12">
        <f t="shared" si="8"/>
        <v>448</v>
      </c>
      <c r="I69" s="12">
        <f t="shared" si="8"/>
        <v>448</v>
      </c>
      <c r="J69" s="12">
        <f t="shared" si="2"/>
        <v>100</v>
      </c>
      <c r="K69" s="12">
        <f t="shared" si="1"/>
        <v>100</v>
      </c>
    </row>
    <row r="70" spans="1:11" ht="45">
      <c r="A70" s="13" t="s">
        <v>6</v>
      </c>
      <c r="B70" s="11" t="s">
        <v>44</v>
      </c>
      <c r="C70" s="11" t="s">
        <v>46</v>
      </c>
      <c r="D70" s="11" t="s">
        <v>52</v>
      </c>
      <c r="E70" s="11" t="s">
        <v>619</v>
      </c>
      <c r="F70" s="11" t="s">
        <v>4</v>
      </c>
      <c r="G70" s="12">
        <v>448</v>
      </c>
      <c r="H70" s="12">
        <v>448</v>
      </c>
      <c r="I70" s="12">
        <v>448</v>
      </c>
      <c r="J70" s="12">
        <f t="shared" si="2"/>
        <v>100</v>
      </c>
      <c r="K70" s="12">
        <f t="shared" si="1"/>
        <v>100</v>
      </c>
    </row>
    <row r="71" spans="1:11" ht="15">
      <c r="A71" s="14" t="s">
        <v>57</v>
      </c>
      <c r="B71" s="11" t="s">
        <v>44</v>
      </c>
      <c r="C71" s="11" t="s">
        <v>46</v>
      </c>
      <c r="D71" s="11" t="s">
        <v>56</v>
      </c>
      <c r="E71" s="11"/>
      <c r="F71" s="11"/>
      <c r="G71" s="12">
        <f aca="true" t="shared" si="9" ref="G71:I74">G72</f>
        <v>1000</v>
      </c>
      <c r="H71" s="12">
        <f t="shared" si="9"/>
        <v>1000</v>
      </c>
      <c r="I71" s="12">
        <f t="shared" si="9"/>
        <v>0</v>
      </c>
      <c r="J71" s="12">
        <f t="shared" si="2"/>
        <v>0</v>
      </c>
      <c r="K71" s="12">
        <f t="shared" si="1"/>
        <v>0</v>
      </c>
    </row>
    <row r="72" spans="1:11" ht="30">
      <c r="A72" s="14" t="s">
        <v>341</v>
      </c>
      <c r="B72" s="11" t="s">
        <v>44</v>
      </c>
      <c r="C72" s="11" t="s">
        <v>46</v>
      </c>
      <c r="D72" s="11" t="s">
        <v>56</v>
      </c>
      <c r="E72" s="11" t="s">
        <v>161</v>
      </c>
      <c r="F72" s="11"/>
      <c r="G72" s="12">
        <f t="shared" si="9"/>
        <v>1000</v>
      </c>
      <c r="H72" s="12">
        <f t="shared" si="9"/>
        <v>1000</v>
      </c>
      <c r="I72" s="12">
        <f t="shared" si="9"/>
        <v>0</v>
      </c>
      <c r="J72" s="12">
        <f t="shared" si="2"/>
        <v>0</v>
      </c>
      <c r="K72" s="12">
        <f t="shared" si="1"/>
        <v>0</v>
      </c>
    </row>
    <row r="73" spans="1:11" ht="15">
      <c r="A73" s="14" t="s">
        <v>59</v>
      </c>
      <c r="B73" s="11" t="s">
        <v>44</v>
      </c>
      <c r="C73" s="11" t="s">
        <v>46</v>
      </c>
      <c r="D73" s="11" t="s">
        <v>56</v>
      </c>
      <c r="E73" s="11" t="s">
        <v>164</v>
      </c>
      <c r="F73" s="11"/>
      <c r="G73" s="12">
        <f t="shared" si="9"/>
        <v>1000</v>
      </c>
      <c r="H73" s="12">
        <f t="shared" si="9"/>
        <v>1000</v>
      </c>
      <c r="I73" s="12">
        <f t="shared" si="9"/>
        <v>0</v>
      </c>
      <c r="J73" s="12">
        <f t="shared" si="2"/>
        <v>0</v>
      </c>
      <c r="K73" s="12">
        <f t="shared" si="1"/>
        <v>0</v>
      </c>
    </row>
    <row r="74" spans="1:11" ht="15">
      <c r="A74" s="16" t="s">
        <v>13</v>
      </c>
      <c r="B74" s="11" t="s">
        <v>44</v>
      </c>
      <c r="C74" s="11" t="s">
        <v>46</v>
      </c>
      <c r="D74" s="11" t="s">
        <v>56</v>
      </c>
      <c r="E74" s="11" t="s">
        <v>164</v>
      </c>
      <c r="F74" s="11" t="s">
        <v>11</v>
      </c>
      <c r="G74" s="12">
        <f t="shared" si="9"/>
        <v>1000</v>
      </c>
      <c r="H74" s="12">
        <f t="shared" si="9"/>
        <v>1000</v>
      </c>
      <c r="I74" s="12">
        <f t="shared" si="9"/>
        <v>0</v>
      </c>
      <c r="J74" s="12">
        <f t="shared" si="2"/>
        <v>0</v>
      </c>
      <c r="K74" s="12">
        <f t="shared" si="1"/>
        <v>0</v>
      </c>
    </row>
    <row r="75" spans="1:11" ht="15">
      <c r="A75" s="14" t="s">
        <v>90</v>
      </c>
      <c r="B75" s="11" t="s">
        <v>44</v>
      </c>
      <c r="C75" s="11" t="s">
        <v>46</v>
      </c>
      <c r="D75" s="11" t="s">
        <v>56</v>
      </c>
      <c r="E75" s="11" t="s">
        <v>164</v>
      </c>
      <c r="F75" s="11" t="s">
        <v>88</v>
      </c>
      <c r="G75" s="12">
        <v>1000</v>
      </c>
      <c r="H75" s="12">
        <v>1000</v>
      </c>
      <c r="I75" s="12">
        <v>0</v>
      </c>
      <c r="J75" s="12">
        <f t="shared" si="2"/>
        <v>0</v>
      </c>
      <c r="K75" s="12">
        <f t="shared" si="1"/>
        <v>0</v>
      </c>
    </row>
    <row r="76" spans="1:11" ht="15">
      <c r="A76" s="14" t="s">
        <v>60</v>
      </c>
      <c r="B76" s="11" t="s">
        <v>44</v>
      </c>
      <c r="C76" s="11" t="s">
        <v>46</v>
      </c>
      <c r="D76" s="11" t="s">
        <v>28</v>
      </c>
      <c r="E76" s="11"/>
      <c r="F76" s="11"/>
      <c r="G76" s="12">
        <f>G91+G136+G77+G108+G113+G125+G85</f>
        <v>102839</v>
      </c>
      <c r="H76" s="12">
        <f>H91+H136+H77+H108+H113+H125+H85</f>
        <v>102839</v>
      </c>
      <c r="I76" s="12">
        <f>I91+I136+I77+I108+I113+I125+I85</f>
        <v>91552.4</v>
      </c>
      <c r="J76" s="12">
        <f t="shared" si="2"/>
        <v>89.0249807952236</v>
      </c>
      <c r="K76" s="12">
        <f t="shared" si="1"/>
        <v>89.0249807952236</v>
      </c>
    </row>
    <row r="77" spans="1:11" ht="30">
      <c r="A77" s="10" t="s">
        <v>237</v>
      </c>
      <c r="B77" s="11" t="s">
        <v>44</v>
      </c>
      <c r="C77" s="11" t="s">
        <v>46</v>
      </c>
      <c r="D77" s="11" t="s">
        <v>28</v>
      </c>
      <c r="E77" s="11" t="s">
        <v>137</v>
      </c>
      <c r="F77" s="11"/>
      <c r="G77" s="12">
        <f aca="true" t="shared" si="10" ref="G77:I79">G78</f>
        <v>2077</v>
      </c>
      <c r="H77" s="12">
        <f t="shared" si="10"/>
        <v>2077</v>
      </c>
      <c r="I77" s="12">
        <f t="shared" si="10"/>
        <v>1915.1999999999998</v>
      </c>
      <c r="J77" s="12">
        <f t="shared" si="2"/>
        <v>92.20991815117958</v>
      </c>
      <c r="K77" s="12">
        <f t="shared" si="1"/>
        <v>92.20991815117958</v>
      </c>
    </row>
    <row r="78" spans="1:11" ht="15">
      <c r="A78" s="14" t="s">
        <v>107</v>
      </c>
      <c r="B78" s="11" t="s">
        <v>44</v>
      </c>
      <c r="C78" s="11" t="s">
        <v>46</v>
      </c>
      <c r="D78" s="11" t="s">
        <v>28</v>
      </c>
      <c r="E78" s="11" t="s">
        <v>142</v>
      </c>
      <c r="F78" s="11"/>
      <c r="G78" s="12">
        <f t="shared" si="10"/>
        <v>2077</v>
      </c>
      <c r="H78" s="12">
        <f t="shared" si="10"/>
        <v>2077</v>
      </c>
      <c r="I78" s="12">
        <f t="shared" si="10"/>
        <v>1915.1999999999998</v>
      </c>
      <c r="J78" s="12">
        <f t="shared" si="2"/>
        <v>92.20991815117958</v>
      </c>
      <c r="K78" s="12">
        <f t="shared" si="1"/>
        <v>92.20991815117958</v>
      </c>
    </row>
    <row r="79" spans="1:11" ht="75">
      <c r="A79" s="14" t="s">
        <v>122</v>
      </c>
      <c r="B79" s="11" t="s">
        <v>44</v>
      </c>
      <c r="C79" s="11" t="s">
        <v>46</v>
      </c>
      <c r="D79" s="11" t="s">
        <v>28</v>
      </c>
      <c r="E79" s="11" t="s">
        <v>265</v>
      </c>
      <c r="F79" s="11"/>
      <c r="G79" s="12">
        <f t="shared" si="10"/>
        <v>2077</v>
      </c>
      <c r="H79" s="12">
        <f t="shared" si="10"/>
        <v>2077</v>
      </c>
      <c r="I79" s="12">
        <f t="shared" si="10"/>
        <v>1915.1999999999998</v>
      </c>
      <c r="J79" s="12">
        <f t="shared" si="2"/>
        <v>92.20991815117958</v>
      </c>
      <c r="K79" s="12">
        <f t="shared" si="1"/>
        <v>92.20991815117958</v>
      </c>
    </row>
    <row r="80" spans="1:11" ht="75">
      <c r="A80" s="14" t="s">
        <v>641</v>
      </c>
      <c r="B80" s="11" t="s">
        <v>44</v>
      </c>
      <c r="C80" s="11" t="s">
        <v>46</v>
      </c>
      <c r="D80" s="11" t="s">
        <v>28</v>
      </c>
      <c r="E80" s="11" t="s">
        <v>266</v>
      </c>
      <c r="F80" s="11"/>
      <c r="G80" s="12">
        <f>G81+G83</f>
        <v>2077</v>
      </c>
      <c r="H80" s="12">
        <f>H81+H83</f>
        <v>2077</v>
      </c>
      <c r="I80" s="12">
        <f>I81+I83</f>
        <v>1915.1999999999998</v>
      </c>
      <c r="J80" s="12">
        <f t="shared" si="2"/>
        <v>92.20991815117958</v>
      </c>
      <c r="K80" s="12">
        <f aca="true" t="shared" si="11" ref="K80:K143">I80/H80*100</f>
        <v>92.20991815117958</v>
      </c>
    </row>
    <row r="81" spans="1:11" ht="75">
      <c r="A81" s="13" t="s">
        <v>0</v>
      </c>
      <c r="B81" s="11" t="s">
        <v>44</v>
      </c>
      <c r="C81" s="11" t="s">
        <v>46</v>
      </c>
      <c r="D81" s="11" t="s">
        <v>28</v>
      </c>
      <c r="E81" s="11" t="s">
        <v>266</v>
      </c>
      <c r="F81" s="11" t="s">
        <v>228</v>
      </c>
      <c r="G81" s="12">
        <f>G82</f>
        <v>1832.1000000000001</v>
      </c>
      <c r="H81" s="12">
        <f>H82</f>
        <v>1832.1000000000001</v>
      </c>
      <c r="I81" s="12">
        <f>I82</f>
        <v>1829.6</v>
      </c>
      <c r="J81" s="12">
        <f aca="true" t="shared" si="12" ref="J81:J144">I81/G81*100</f>
        <v>99.86354456634461</v>
      </c>
      <c r="K81" s="12">
        <f t="shared" si="11"/>
        <v>99.86354456634461</v>
      </c>
    </row>
    <row r="82" spans="1:11" ht="30">
      <c r="A82" s="13" t="s">
        <v>1</v>
      </c>
      <c r="B82" s="11" t="s">
        <v>44</v>
      </c>
      <c r="C82" s="11" t="s">
        <v>46</v>
      </c>
      <c r="D82" s="11" t="s">
        <v>28</v>
      </c>
      <c r="E82" s="11" t="s">
        <v>266</v>
      </c>
      <c r="F82" s="11" t="s">
        <v>2</v>
      </c>
      <c r="G82" s="12">
        <f>1763.2+68.9</f>
        <v>1832.1000000000001</v>
      </c>
      <c r="H82" s="12">
        <f>1763.2+68.9</f>
        <v>1832.1000000000001</v>
      </c>
      <c r="I82" s="12">
        <v>1829.6</v>
      </c>
      <c r="J82" s="12">
        <f t="shared" si="12"/>
        <v>99.86354456634461</v>
      </c>
      <c r="K82" s="12">
        <f t="shared" si="11"/>
        <v>99.86354456634461</v>
      </c>
    </row>
    <row r="83" spans="1:11" ht="30">
      <c r="A83" s="13" t="s">
        <v>5</v>
      </c>
      <c r="B83" s="11" t="s">
        <v>44</v>
      </c>
      <c r="C83" s="11" t="s">
        <v>46</v>
      </c>
      <c r="D83" s="11" t="s">
        <v>28</v>
      </c>
      <c r="E83" s="11" t="s">
        <v>266</v>
      </c>
      <c r="F83" s="11" t="s">
        <v>3</v>
      </c>
      <c r="G83" s="12">
        <f>G84</f>
        <v>244.9</v>
      </c>
      <c r="H83" s="12">
        <f>H84</f>
        <v>244.9</v>
      </c>
      <c r="I83" s="12">
        <f>I84</f>
        <v>85.6</v>
      </c>
      <c r="J83" s="12">
        <f t="shared" si="12"/>
        <v>34.95304205798285</v>
      </c>
      <c r="K83" s="12">
        <f t="shared" si="11"/>
        <v>34.95304205798285</v>
      </c>
    </row>
    <row r="84" spans="1:11" ht="45">
      <c r="A84" s="13" t="s">
        <v>6</v>
      </c>
      <c r="B84" s="11" t="s">
        <v>44</v>
      </c>
      <c r="C84" s="11" t="s">
        <v>46</v>
      </c>
      <c r="D84" s="11" t="s">
        <v>28</v>
      </c>
      <c r="E84" s="11" t="s">
        <v>266</v>
      </c>
      <c r="F84" s="11" t="s">
        <v>4</v>
      </c>
      <c r="G84" s="12">
        <f>160.8+84.1</f>
        <v>244.9</v>
      </c>
      <c r="H84" s="12">
        <f>160.8+84.1</f>
        <v>244.9</v>
      </c>
      <c r="I84" s="12">
        <v>85.6</v>
      </c>
      <c r="J84" s="12">
        <f t="shared" si="12"/>
        <v>34.95304205798285</v>
      </c>
      <c r="K84" s="12">
        <f t="shared" si="11"/>
        <v>34.95304205798285</v>
      </c>
    </row>
    <row r="85" spans="1:11" ht="45">
      <c r="A85" s="14" t="s">
        <v>450</v>
      </c>
      <c r="B85" s="11" t="s">
        <v>44</v>
      </c>
      <c r="C85" s="11" t="s">
        <v>46</v>
      </c>
      <c r="D85" s="11" t="s">
        <v>28</v>
      </c>
      <c r="E85" s="11" t="s">
        <v>197</v>
      </c>
      <c r="F85" s="11"/>
      <c r="G85" s="12">
        <f aca="true" t="shared" si="13" ref="G85:I89">G86</f>
        <v>880.6</v>
      </c>
      <c r="H85" s="12">
        <f t="shared" si="13"/>
        <v>880.6</v>
      </c>
      <c r="I85" s="12">
        <f t="shared" si="13"/>
        <v>343.2</v>
      </c>
      <c r="J85" s="12">
        <f t="shared" si="12"/>
        <v>38.973427208721326</v>
      </c>
      <c r="K85" s="12">
        <f t="shared" si="11"/>
        <v>38.973427208721326</v>
      </c>
    </row>
    <row r="86" spans="1:11" ht="60">
      <c r="A86" s="14" t="s">
        <v>278</v>
      </c>
      <c r="B86" s="11" t="s">
        <v>44</v>
      </c>
      <c r="C86" s="11" t="s">
        <v>46</v>
      </c>
      <c r="D86" s="11" t="s">
        <v>28</v>
      </c>
      <c r="E86" s="11" t="s">
        <v>202</v>
      </c>
      <c r="F86" s="11"/>
      <c r="G86" s="12">
        <f t="shared" si="13"/>
        <v>880.6</v>
      </c>
      <c r="H86" s="12">
        <f t="shared" si="13"/>
        <v>880.6</v>
      </c>
      <c r="I86" s="12">
        <f t="shared" si="13"/>
        <v>343.2</v>
      </c>
      <c r="J86" s="12">
        <f t="shared" si="12"/>
        <v>38.973427208721326</v>
      </c>
      <c r="K86" s="12">
        <f t="shared" si="11"/>
        <v>38.973427208721326</v>
      </c>
    </row>
    <row r="87" spans="1:11" ht="60">
      <c r="A87" s="14" t="s">
        <v>335</v>
      </c>
      <c r="B87" s="11" t="s">
        <v>44</v>
      </c>
      <c r="C87" s="11" t="s">
        <v>46</v>
      </c>
      <c r="D87" s="11" t="s">
        <v>28</v>
      </c>
      <c r="E87" s="11" t="s">
        <v>205</v>
      </c>
      <c r="F87" s="11"/>
      <c r="G87" s="12">
        <f t="shared" si="13"/>
        <v>880.6</v>
      </c>
      <c r="H87" s="12">
        <f t="shared" si="13"/>
        <v>880.6</v>
      </c>
      <c r="I87" s="12">
        <f t="shared" si="13"/>
        <v>343.2</v>
      </c>
      <c r="J87" s="12">
        <f t="shared" si="12"/>
        <v>38.973427208721326</v>
      </c>
      <c r="K87" s="12">
        <f t="shared" si="11"/>
        <v>38.973427208721326</v>
      </c>
    </row>
    <row r="88" spans="1:11" ht="45">
      <c r="A88" s="13" t="s">
        <v>207</v>
      </c>
      <c r="B88" s="11" t="s">
        <v>44</v>
      </c>
      <c r="C88" s="11" t="s">
        <v>46</v>
      </c>
      <c r="D88" s="11" t="s">
        <v>28</v>
      </c>
      <c r="E88" s="11" t="s">
        <v>514</v>
      </c>
      <c r="F88" s="11"/>
      <c r="G88" s="12">
        <f t="shared" si="13"/>
        <v>880.6</v>
      </c>
      <c r="H88" s="12">
        <f t="shared" si="13"/>
        <v>880.6</v>
      </c>
      <c r="I88" s="12">
        <f t="shared" si="13"/>
        <v>343.2</v>
      </c>
      <c r="J88" s="12">
        <f t="shared" si="12"/>
        <v>38.973427208721326</v>
      </c>
      <c r="K88" s="12">
        <f t="shared" si="11"/>
        <v>38.973427208721326</v>
      </c>
    </row>
    <row r="89" spans="1:11" ht="75">
      <c r="A89" s="13" t="s">
        <v>0</v>
      </c>
      <c r="B89" s="11" t="s">
        <v>44</v>
      </c>
      <c r="C89" s="11" t="s">
        <v>46</v>
      </c>
      <c r="D89" s="11" t="s">
        <v>28</v>
      </c>
      <c r="E89" s="11" t="s">
        <v>514</v>
      </c>
      <c r="F89" s="11" t="s">
        <v>228</v>
      </c>
      <c r="G89" s="12">
        <f t="shared" si="13"/>
        <v>880.6</v>
      </c>
      <c r="H89" s="12">
        <f t="shared" si="13"/>
        <v>880.6</v>
      </c>
      <c r="I89" s="12">
        <f t="shared" si="13"/>
        <v>343.2</v>
      </c>
      <c r="J89" s="12">
        <f t="shared" si="12"/>
        <v>38.973427208721326</v>
      </c>
      <c r="K89" s="12">
        <f t="shared" si="11"/>
        <v>38.973427208721326</v>
      </c>
    </row>
    <row r="90" spans="1:11" ht="30">
      <c r="A90" s="13" t="s">
        <v>22</v>
      </c>
      <c r="B90" s="11" t="s">
        <v>44</v>
      </c>
      <c r="C90" s="11" t="s">
        <v>46</v>
      </c>
      <c r="D90" s="11" t="s">
        <v>28</v>
      </c>
      <c r="E90" s="11" t="s">
        <v>514</v>
      </c>
      <c r="F90" s="11" t="s">
        <v>33</v>
      </c>
      <c r="G90" s="12">
        <v>880.6</v>
      </c>
      <c r="H90" s="12">
        <v>880.6</v>
      </c>
      <c r="I90" s="12">
        <v>343.2</v>
      </c>
      <c r="J90" s="12">
        <f t="shared" si="12"/>
        <v>38.973427208721326</v>
      </c>
      <c r="K90" s="12">
        <f t="shared" si="11"/>
        <v>38.973427208721326</v>
      </c>
    </row>
    <row r="91" spans="1:11" ht="45">
      <c r="A91" s="10" t="s">
        <v>484</v>
      </c>
      <c r="B91" s="11" t="s">
        <v>44</v>
      </c>
      <c r="C91" s="11" t="s">
        <v>46</v>
      </c>
      <c r="D91" s="11" t="s">
        <v>28</v>
      </c>
      <c r="E91" s="11" t="s">
        <v>176</v>
      </c>
      <c r="F91" s="11"/>
      <c r="G91" s="12">
        <f aca="true" t="shared" si="14" ref="G91:I92">G92</f>
        <v>15810.2</v>
      </c>
      <c r="H91" s="12">
        <f t="shared" si="14"/>
        <v>15810.2</v>
      </c>
      <c r="I91" s="12">
        <f t="shared" si="14"/>
        <v>14662.2</v>
      </c>
      <c r="J91" s="12">
        <f t="shared" si="12"/>
        <v>92.73886478349421</v>
      </c>
      <c r="K91" s="12">
        <f t="shared" si="11"/>
        <v>92.73886478349421</v>
      </c>
    </row>
    <row r="92" spans="1:11" ht="30">
      <c r="A92" s="10" t="s">
        <v>111</v>
      </c>
      <c r="B92" s="11" t="s">
        <v>44</v>
      </c>
      <c r="C92" s="11" t="s">
        <v>46</v>
      </c>
      <c r="D92" s="11" t="s">
        <v>28</v>
      </c>
      <c r="E92" s="11" t="s">
        <v>177</v>
      </c>
      <c r="F92" s="11"/>
      <c r="G92" s="12">
        <f t="shared" si="14"/>
        <v>15810.2</v>
      </c>
      <c r="H92" s="12">
        <f t="shared" si="14"/>
        <v>15810.2</v>
      </c>
      <c r="I92" s="12">
        <f t="shared" si="14"/>
        <v>14662.2</v>
      </c>
      <c r="J92" s="12">
        <f t="shared" si="12"/>
        <v>92.73886478349421</v>
      </c>
      <c r="K92" s="12">
        <f t="shared" si="11"/>
        <v>92.73886478349421</v>
      </c>
    </row>
    <row r="93" spans="1:11" ht="45">
      <c r="A93" s="14" t="s">
        <v>121</v>
      </c>
      <c r="B93" s="11" t="s">
        <v>44</v>
      </c>
      <c r="C93" s="11" t="s">
        <v>46</v>
      </c>
      <c r="D93" s="11" t="s">
        <v>28</v>
      </c>
      <c r="E93" s="11" t="s">
        <v>179</v>
      </c>
      <c r="F93" s="11"/>
      <c r="G93" s="12">
        <f>G94+G103</f>
        <v>15810.2</v>
      </c>
      <c r="H93" s="12">
        <f>H94+H103</f>
        <v>15810.2</v>
      </c>
      <c r="I93" s="12">
        <f>I94+I103</f>
        <v>14662.2</v>
      </c>
      <c r="J93" s="12">
        <f t="shared" si="12"/>
        <v>92.73886478349421</v>
      </c>
      <c r="K93" s="12">
        <f t="shared" si="11"/>
        <v>92.73886478349421</v>
      </c>
    </row>
    <row r="94" spans="1:11" ht="30">
      <c r="A94" s="14" t="s">
        <v>167</v>
      </c>
      <c r="B94" s="11" t="s">
        <v>44</v>
      </c>
      <c r="C94" s="11" t="s">
        <v>46</v>
      </c>
      <c r="D94" s="11" t="s">
        <v>28</v>
      </c>
      <c r="E94" s="11" t="s">
        <v>166</v>
      </c>
      <c r="F94" s="11"/>
      <c r="G94" s="12">
        <f>G95+G97+G101+G99</f>
        <v>14799.2</v>
      </c>
      <c r="H94" s="12">
        <f>H95+H97+H101+H99</f>
        <v>14799.2</v>
      </c>
      <c r="I94" s="12">
        <f>I95+I97+I101+I99</f>
        <v>13659.800000000001</v>
      </c>
      <c r="J94" s="12">
        <f t="shared" si="12"/>
        <v>92.30093518568572</v>
      </c>
      <c r="K94" s="12">
        <f t="shared" si="11"/>
        <v>92.30093518568572</v>
      </c>
    </row>
    <row r="95" spans="1:11" ht="75">
      <c r="A95" s="13" t="s">
        <v>0</v>
      </c>
      <c r="B95" s="11" t="s">
        <v>44</v>
      </c>
      <c r="C95" s="11" t="s">
        <v>46</v>
      </c>
      <c r="D95" s="11" t="s">
        <v>28</v>
      </c>
      <c r="E95" s="11" t="s">
        <v>166</v>
      </c>
      <c r="F95" s="11" t="s">
        <v>228</v>
      </c>
      <c r="G95" s="12">
        <f>G96</f>
        <v>12889.500000000002</v>
      </c>
      <c r="H95" s="12">
        <f>H96</f>
        <v>12889.500000000002</v>
      </c>
      <c r="I95" s="12">
        <f>I96</f>
        <v>12342.6</v>
      </c>
      <c r="J95" s="12">
        <f t="shared" si="12"/>
        <v>95.75701152100547</v>
      </c>
      <c r="K95" s="12">
        <f t="shared" si="11"/>
        <v>95.75701152100547</v>
      </c>
    </row>
    <row r="96" spans="1:11" ht="30">
      <c r="A96" s="13" t="s">
        <v>1</v>
      </c>
      <c r="B96" s="11" t="s">
        <v>44</v>
      </c>
      <c r="C96" s="11" t="s">
        <v>46</v>
      </c>
      <c r="D96" s="11" t="s">
        <v>28</v>
      </c>
      <c r="E96" s="11" t="s">
        <v>166</v>
      </c>
      <c r="F96" s="11" t="s">
        <v>2</v>
      </c>
      <c r="G96" s="12">
        <f>14405.1-162.8-2-1350.8</f>
        <v>12889.500000000002</v>
      </c>
      <c r="H96" s="12">
        <f>14405.1-162.8-2-1350.8</f>
        <v>12889.500000000002</v>
      </c>
      <c r="I96" s="12">
        <v>12342.6</v>
      </c>
      <c r="J96" s="12">
        <f t="shared" si="12"/>
        <v>95.75701152100547</v>
      </c>
      <c r="K96" s="12">
        <f t="shared" si="11"/>
        <v>95.75701152100547</v>
      </c>
    </row>
    <row r="97" spans="1:11" ht="30">
      <c r="A97" s="13" t="s">
        <v>5</v>
      </c>
      <c r="B97" s="11" t="s">
        <v>44</v>
      </c>
      <c r="C97" s="11" t="s">
        <v>46</v>
      </c>
      <c r="D97" s="11" t="s">
        <v>28</v>
      </c>
      <c r="E97" s="11" t="s">
        <v>166</v>
      </c>
      <c r="F97" s="11" t="s">
        <v>3</v>
      </c>
      <c r="G97" s="12">
        <f>G98</f>
        <v>1382</v>
      </c>
      <c r="H97" s="12">
        <f>H98</f>
        <v>1382</v>
      </c>
      <c r="I97" s="12">
        <f>I98</f>
        <v>866</v>
      </c>
      <c r="J97" s="12">
        <f t="shared" si="12"/>
        <v>62.66280752532561</v>
      </c>
      <c r="K97" s="12">
        <f t="shared" si="11"/>
        <v>62.66280752532561</v>
      </c>
    </row>
    <row r="98" spans="1:11" ht="45">
      <c r="A98" s="13" t="s">
        <v>6</v>
      </c>
      <c r="B98" s="11" t="s">
        <v>44</v>
      </c>
      <c r="C98" s="11" t="s">
        <v>46</v>
      </c>
      <c r="D98" s="11" t="s">
        <v>28</v>
      </c>
      <c r="E98" s="11" t="s">
        <v>166</v>
      </c>
      <c r="F98" s="11" t="s">
        <v>4</v>
      </c>
      <c r="G98" s="12">
        <f>1752-350-20</f>
        <v>1382</v>
      </c>
      <c r="H98" s="12">
        <f>1752-350-20</f>
        <v>1382</v>
      </c>
      <c r="I98" s="12">
        <v>866</v>
      </c>
      <c r="J98" s="12">
        <f t="shared" si="12"/>
        <v>62.66280752532561</v>
      </c>
      <c r="K98" s="12">
        <f t="shared" si="11"/>
        <v>62.66280752532561</v>
      </c>
    </row>
    <row r="99" spans="1:11" ht="30">
      <c r="A99" s="10" t="s">
        <v>9</v>
      </c>
      <c r="B99" s="11" t="s">
        <v>44</v>
      </c>
      <c r="C99" s="11" t="s">
        <v>46</v>
      </c>
      <c r="D99" s="11" t="s">
        <v>28</v>
      </c>
      <c r="E99" s="11" t="s">
        <v>166</v>
      </c>
      <c r="F99" s="11" t="s">
        <v>7</v>
      </c>
      <c r="G99" s="12">
        <f>G100</f>
        <v>164.8</v>
      </c>
      <c r="H99" s="12">
        <f>H100</f>
        <v>164.8</v>
      </c>
      <c r="I99" s="12">
        <f>I100</f>
        <v>164.7</v>
      </c>
      <c r="J99" s="12">
        <f t="shared" si="12"/>
        <v>99.9393203883495</v>
      </c>
      <c r="K99" s="12">
        <f t="shared" si="11"/>
        <v>99.9393203883495</v>
      </c>
    </row>
    <row r="100" spans="1:11" ht="30">
      <c r="A100" s="13" t="s">
        <v>10</v>
      </c>
      <c r="B100" s="11" t="s">
        <v>44</v>
      </c>
      <c r="C100" s="11" t="s">
        <v>46</v>
      </c>
      <c r="D100" s="11" t="s">
        <v>28</v>
      </c>
      <c r="E100" s="11" t="s">
        <v>166</v>
      </c>
      <c r="F100" s="11" t="s">
        <v>8</v>
      </c>
      <c r="G100" s="12">
        <f>162.8+2</f>
        <v>164.8</v>
      </c>
      <c r="H100" s="12">
        <f>162.8+2</f>
        <v>164.8</v>
      </c>
      <c r="I100" s="12">
        <v>164.7</v>
      </c>
      <c r="J100" s="12">
        <f t="shared" si="12"/>
        <v>99.9393203883495</v>
      </c>
      <c r="K100" s="12">
        <f t="shared" si="11"/>
        <v>99.9393203883495</v>
      </c>
    </row>
    <row r="101" spans="1:11" ht="15">
      <c r="A101" s="13" t="s">
        <v>13</v>
      </c>
      <c r="B101" s="11" t="s">
        <v>44</v>
      </c>
      <c r="C101" s="11" t="s">
        <v>46</v>
      </c>
      <c r="D101" s="11" t="s">
        <v>28</v>
      </c>
      <c r="E101" s="11" t="s">
        <v>166</v>
      </c>
      <c r="F101" s="11" t="s">
        <v>11</v>
      </c>
      <c r="G101" s="12">
        <f>G102</f>
        <v>362.9</v>
      </c>
      <c r="H101" s="12">
        <f>H102</f>
        <v>362.9</v>
      </c>
      <c r="I101" s="12">
        <f>I102</f>
        <v>286.5</v>
      </c>
      <c r="J101" s="12">
        <f t="shared" si="12"/>
        <v>78.94736842105263</v>
      </c>
      <c r="K101" s="12">
        <f t="shared" si="11"/>
        <v>78.94736842105263</v>
      </c>
    </row>
    <row r="102" spans="1:11" ht="15">
      <c r="A102" s="10" t="s">
        <v>14</v>
      </c>
      <c r="B102" s="11" t="s">
        <v>44</v>
      </c>
      <c r="C102" s="11" t="s">
        <v>46</v>
      </c>
      <c r="D102" s="11" t="s">
        <v>28</v>
      </c>
      <c r="E102" s="11" t="s">
        <v>166</v>
      </c>
      <c r="F102" s="11" t="s">
        <v>12</v>
      </c>
      <c r="G102" s="12">
        <f>342.9+20</f>
        <v>362.9</v>
      </c>
      <c r="H102" s="12">
        <f>342.9+20</f>
        <v>362.9</v>
      </c>
      <c r="I102" s="12">
        <v>286.5</v>
      </c>
      <c r="J102" s="12">
        <f t="shared" si="12"/>
        <v>78.94736842105263</v>
      </c>
      <c r="K102" s="12">
        <f t="shared" si="11"/>
        <v>78.94736842105263</v>
      </c>
    </row>
    <row r="103" spans="1:11" ht="30">
      <c r="A103" s="13" t="s">
        <v>329</v>
      </c>
      <c r="B103" s="11" t="s">
        <v>44</v>
      </c>
      <c r="C103" s="11" t="s">
        <v>46</v>
      </c>
      <c r="D103" s="11" t="s">
        <v>28</v>
      </c>
      <c r="E103" s="11" t="s">
        <v>262</v>
      </c>
      <c r="F103" s="11"/>
      <c r="G103" s="12">
        <f>G104+G106</f>
        <v>1011</v>
      </c>
      <c r="H103" s="12">
        <f>H104+H106</f>
        <v>1011</v>
      </c>
      <c r="I103" s="12">
        <f>I104+I106</f>
        <v>1002.4</v>
      </c>
      <c r="J103" s="12">
        <f t="shared" si="12"/>
        <v>99.14935707220573</v>
      </c>
      <c r="K103" s="12">
        <f t="shared" si="11"/>
        <v>99.14935707220573</v>
      </c>
    </row>
    <row r="104" spans="1:11" ht="75">
      <c r="A104" s="10" t="s">
        <v>0</v>
      </c>
      <c r="B104" s="11" t="s">
        <v>44</v>
      </c>
      <c r="C104" s="11" t="s">
        <v>46</v>
      </c>
      <c r="D104" s="11" t="s">
        <v>28</v>
      </c>
      <c r="E104" s="11" t="s">
        <v>262</v>
      </c>
      <c r="F104" s="11" t="s">
        <v>228</v>
      </c>
      <c r="G104" s="12">
        <f>G105</f>
        <v>954.8</v>
      </c>
      <c r="H104" s="12">
        <f>H105</f>
        <v>954.8</v>
      </c>
      <c r="I104" s="12">
        <f>I105</f>
        <v>946.8</v>
      </c>
      <c r="J104" s="12">
        <f t="shared" si="12"/>
        <v>99.16212819438626</v>
      </c>
      <c r="K104" s="12">
        <f t="shared" si="11"/>
        <v>99.16212819438626</v>
      </c>
    </row>
    <row r="105" spans="1:11" ht="30">
      <c r="A105" s="10" t="s">
        <v>1</v>
      </c>
      <c r="B105" s="11" t="s">
        <v>44</v>
      </c>
      <c r="C105" s="11" t="s">
        <v>46</v>
      </c>
      <c r="D105" s="11" t="s">
        <v>28</v>
      </c>
      <c r="E105" s="11" t="s">
        <v>262</v>
      </c>
      <c r="F105" s="11" t="s">
        <v>2</v>
      </c>
      <c r="G105" s="12">
        <f>846.3+71.7+36.8</f>
        <v>954.8</v>
      </c>
      <c r="H105" s="12">
        <f>846.3+71.7+36.8</f>
        <v>954.8</v>
      </c>
      <c r="I105" s="12">
        <v>946.8</v>
      </c>
      <c r="J105" s="12">
        <f t="shared" si="12"/>
        <v>99.16212819438626</v>
      </c>
      <c r="K105" s="12">
        <f t="shared" si="11"/>
        <v>99.16212819438626</v>
      </c>
    </row>
    <row r="106" spans="1:11" ht="30">
      <c r="A106" s="13" t="s">
        <v>5</v>
      </c>
      <c r="B106" s="11" t="s">
        <v>44</v>
      </c>
      <c r="C106" s="11" t="s">
        <v>46</v>
      </c>
      <c r="D106" s="11" t="s">
        <v>28</v>
      </c>
      <c r="E106" s="11" t="s">
        <v>262</v>
      </c>
      <c r="F106" s="11" t="s">
        <v>3</v>
      </c>
      <c r="G106" s="12">
        <f>G107</f>
        <v>56.2</v>
      </c>
      <c r="H106" s="12">
        <f>H107</f>
        <v>56.2</v>
      </c>
      <c r="I106" s="12">
        <f>I107</f>
        <v>55.6</v>
      </c>
      <c r="J106" s="12">
        <f t="shared" si="12"/>
        <v>98.932384341637</v>
      </c>
      <c r="K106" s="12">
        <f t="shared" si="11"/>
        <v>98.932384341637</v>
      </c>
    </row>
    <row r="107" spans="1:11" ht="45">
      <c r="A107" s="13" t="s">
        <v>6</v>
      </c>
      <c r="B107" s="11" t="s">
        <v>44</v>
      </c>
      <c r="C107" s="11" t="s">
        <v>46</v>
      </c>
      <c r="D107" s="11" t="s">
        <v>28</v>
      </c>
      <c r="E107" s="11" t="s">
        <v>262</v>
      </c>
      <c r="F107" s="11" t="s">
        <v>4</v>
      </c>
      <c r="G107" s="12">
        <f>85.7+7.3-36.8</f>
        <v>56.2</v>
      </c>
      <c r="H107" s="12">
        <f>85.7+7.3-36.8</f>
        <v>56.2</v>
      </c>
      <c r="I107" s="12">
        <v>55.6</v>
      </c>
      <c r="J107" s="12">
        <f t="shared" si="12"/>
        <v>98.932384341637</v>
      </c>
      <c r="K107" s="12">
        <f t="shared" si="11"/>
        <v>98.932384341637</v>
      </c>
    </row>
    <row r="108" spans="1:11" ht="75">
      <c r="A108" s="14" t="s">
        <v>531</v>
      </c>
      <c r="B108" s="11" t="s">
        <v>44</v>
      </c>
      <c r="C108" s="11" t="s">
        <v>46</v>
      </c>
      <c r="D108" s="11" t="s">
        <v>28</v>
      </c>
      <c r="E108" s="11" t="s">
        <v>241</v>
      </c>
      <c r="F108" s="11"/>
      <c r="G108" s="12">
        <f aca="true" t="shared" si="15" ref="G108:I111">G109</f>
        <v>550.8</v>
      </c>
      <c r="H108" s="12">
        <f t="shared" si="15"/>
        <v>550.8</v>
      </c>
      <c r="I108" s="12">
        <f t="shared" si="15"/>
        <v>203.8</v>
      </c>
      <c r="J108" s="12">
        <f t="shared" si="12"/>
        <v>37.000726216412495</v>
      </c>
      <c r="K108" s="12">
        <f t="shared" si="11"/>
        <v>37.000726216412495</v>
      </c>
    </row>
    <row r="109" spans="1:11" ht="120">
      <c r="A109" s="14" t="s">
        <v>647</v>
      </c>
      <c r="B109" s="11" t="s">
        <v>44</v>
      </c>
      <c r="C109" s="11" t="s">
        <v>46</v>
      </c>
      <c r="D109" s="11" t="s">
        <v>28</v>
      </c>
      <c r="E109" s="11" t="s">
        <v>242</v>
      </c>
      <c r="F109" s="11"/>
      <c r="G109" s="12">
        <f t="shared" si="15"/>
        <v>550.8</v>
      </c>
      <c r="H109" s="12">
        <f t="shared" si="15"/>
        <v>550.8</v>
      </c>
      <c r="I109" s="12">
        <f t="shared" si="15"/>
        <v>203.8</v>
      </c>
      <c r="J109" s="12">
        <f t="shared" si="12"/>
        <v>37.000726216412495</v>
      </c>
      <c r="K109" s="12">
        <f t="shared" si="11"/>
        <v>37.000726216412495</v>
      </c>
    </row>
    <row r="110" spans="1:11" ht="105">
      <c r="A110" s="14" t="s">
        <v>532</v>
      </c>
      <c r="B110" s="11" t="s">
        <v>44</v>
      </c>
      <c r="C110" s="11" t="s">
        <v>46</v>
      </c>
      <c r="D110" s="11" t="s">
        <v>28</v>
      </c>
      <c r="E110" s="11" t="s">
        <v>244</v>
      </c>
      <c r="F110" s="11"/>
      <c r="G110" s="12">
        <f t="shared" si="15"/>
        <v>550.8</v>
      </c>
      <c r="H110" s="12">
        <f t="shared" si="15"/>
        <v>550.8</v>
      </c>
      <c r="I110" s="12">
        <f t="shared" si="15"/>
        <v>203.8</v>
      </c>
      <c r="J110" s="12">
        <f t="shared" si="12"/>
        <v>37.000726216412495</v>
      </c>
      <c r="K110" s="12">
        <f t="shared" si="11"/>
        <v>37.000726216412495</v>
      </c>
    </row>
    <row r="111" spans="1:11" ht="30">
      <c r="A111" s="13" t="s">
        <v>5</v>
      </c>
      <c r="B111" s="11" t="s">
        <v>44</v>
      </c>
      <c r="C111" s="11" t="s">
        <v>46</v>
      </c>
      <c r="D111" s="11" t="s">
        <v>28</v>
      </c>
      <c r="E111" s="11" t="s">
        <v>244</v>
      </c>
      <c r="F111" s="11" t="s">
        <v>3</v>
      </c>
      <c r="G111" s="12">
        <f t="shared" si="15"/>
        <v>550.8</v>
      </c>
      <c r="H111" s="12">
        <f t="shared" si="15"/>
        <v>550.8</v>
      </c>
      <c r="I111" s="12">
        <f t="shared" si="15"/>
        <v>203.8</v>
      </c>
      <c r="J111" s="12">
        <f t="shared" si="12"/>
        <v>37.000726216412495</v>
      </c>
      <c r="K111" s="12">
        <f t="shared" si="11"/>
        <v>37.000726216412495</v>
      </c>
    </row>
    <row r="112" spans="1:11" ht="45">
      <c r="A112" s="13" t="s">
        <v>6</v>
      </c>
      <c r="B112" s="11" t="s">
        <v>44</v>
      </c>
      <c r="C112" s="11" t="s">
        <v>46</v>
      </c>
      <c r="D112" s="11" t="s">
        <v>28</v>
      </c>
      <c r="E112" s="11" t="s">
        <v>244</v>
      </c>
      <c r="F112" s="11" t="s">
        <v>4</v>
      </c>
      <c r="G112" s="12">
        <f>(665+300)-414.2</f>
        <v>550.8</v>
      </c>
      <c r="H112" s="12">
        <f>(665+300)-414.2</f>
        <v>550.8</v>
      </c>
      <c r="I112" s="12">
        <v>203.8</v>
      </c>
      <c r="J112" s="12">
        <f t="shared" si="12"/>
        <v>37.000726216412495</v>
      </c>
      <c r="K112" s="12">
        <f t="shared" si="11"/>
        <v>37.000726216412495</v>
      </c>
    </row>
    <row r="113" spans="1:11" ht="45">
      <c r="A113" s="14" t="s">
        <v>530</v>
      </c>
      <c r="B113" s="11" t="s">
        <v>44</v>
      </c>
      <c r="C113" s="11" t="s">
        <v>46</v>
      </c>
      <c r="D113" s="11" t="s">
        <v>28</v>
      </c>
      <c r="E113" s="11" t="s">
        <v>245</v>
      </c>
      <c r="F113" s="11"/>
      <c r="G113" s="12">
        <f>G114</f>
        <v>2744.7</v>
      </c>
      <c r="H113" s="12">
        <f>H114</f>
        <v>2744.7</v>
      </c>
      <c r="I113" s="12">
        <f>I114</f>
        <v>2590.8</v>
      </c>
      <c r="J113" s="12">
        <f t="shared" si="12"/>
        <v>94.3928298174664</v>
      </c>
      <c r="K113" s="12">
        <f t="shared" si="11"/>
        <v>94.3928298174664</v>
      </c>
    </row>
    <row r="114" spans="1:11" ht="75">
      <c r="A114" s="13" t="s">
        <v>182</v>
      </c>
      <c r="B114" s="11" t="s">
        <v>44</v>
      </c>
      <c r="C114" s="11" t="s">
        <v>46</v>
      </c>
      <c r="D114" s="11" t="s">
        <v>28</v>
      </c>
      <c r="E114" s="11" t="s">
        <v>246</v>
      </c>
      <c r="F114" s="11"/>
      <c r="G114" s="12">
        <f>G115+G120</f>
        <v>2744.7</v>
      </c>
      <c r="H114" s="12">
        <f>H115+H120</f>
        <v>2744.7</v>
      </c>
      <c r="I114" s="12">
        <f>I115+I120</f>
        <v>2590.8</v>
      </c>
      <c r="J114" s="12">
        <f t="shared" si="12"/>
        <v>94.3928298174664</v>
      </c>
      <c r="K114" s="12">
        <f t="shared" si="11"/>
        <v>94.3928298174664</v>
      </c>
    </row>
    <row r="115" spans="1:11" ht="30">
      <c r="A115" s="14" t="s">
        <v>167</v>
      </c>
      <c r="B115" s="11" t="s">
        <v>44</v>
      </c>
      <c r="C115" s="11" t="s">
        <v>46</v>
      </c>
      <c r="D115" s="11" t="s">
        <v>28</v>
      </c>
      <c r="E115" s="11" t="s">
        <v>247</v>
      </c>
      <c r="F115" s="11"/>
      <c r="G115" s="12">
        <f>G116+G118</f>
        <v>1909.7</v>
      </c>
      <c r="H115" s="12">
        <f>H116+H118</f>
        <v>1909.7</v>
      </c>
      <c r="I115" s="12">
        <f>I116+I118</f>
        <v>1762.2</v>
      </c>
      <c r="J115" s="12">
        <f t="shared" si="12"/>
        <v>92.27627376027648</v>
      </c>
      <c r="K115" s="12">
        <f t="shared" si="11"/>
        <v>92.27627376027648</v>
      </c>
    </row>
    <row r="116" spans="1:11" ht="75">
      <c r="A116" s="13" t="s">
        <v>0</v>
      </c>
      <c r="B116" s="11" t="s">
        <v>44</v>
      </c>
      <c r="C116" s="11" t="s">
        <v>46</v>
      </c>
      <c r="D116" s="11" t="s">
        <v>28</v>
      </c>
      <c r="E116" s="11" t="s">
        <v>247</v>
      </c>
      <c r="F116" s="11" t="s">
        <v>228</v>
      </c>
      <c r="G116" s="12">
        <f>G117</f>
        <v>1872.2</v>
      </c>
      <c r="H116" s="12">
        <f>H117</f>
        <v>1872.2</v>
      </c>
      <c r="I116" s="12">
        <f>I117</f>
        <v>1762.2</v>
      </c>
      <c r="J116" s="12">
        <f t="shared" si="12"/>
        <v>94.12455934195064</v>
      </c>
      <c r="K116" s="12">
        <f t="shared" si="11"/>
        <v>94.12455934195064</v>
      </c>
    </row>
    <row r="117" spans="1:11" ht="30">
      <c r="A117" s="13" t="s">
        <v>1</v>
      </c>
      <c r="B117" s="11" t="s">
        <v>44</v>
      </c>
      <c r="C117" s="11" t="s">
        <v>46</v>
      </c>
      <c r="D117" s="11" t="s">
        <v>28</v>
      </c>
      <c r="E117" s="11" t="s">
        <v>247</v>
      </c>
      <c r="F117" s="11" t="s">
        <v>2</v>
      </c>
      <c r="G117" s="12">
        <f>1665.5+206.7</f>
        <v>1872.2</v>
      </c>
      <c r="H117" s="12">
        <f>1665.5+206.7</f>
        <v>1872.2</v>
      </c>
      <c r="I117" s="12">
        <v>1762.2</v>
      </c>
      <c r="J117" s="12">
        <f t="shared" si="12"/>
        <v>94.12455934195064</v>
      </c>
      <c r="K117" s="12">
        <f t="shared" si="11"/>
        <v>94.12455934195064</v>
      </c>
    </row>
    <row r="118" spans="1:11" ht="30">
      <c r="A118" s="13" t="s">
        <v>5</v>
      </c>
      <c r="B118" s="11" t="s">
        <v>44</v>
      </c>
      <c r="C118" s="11" t="s">
        <v>46</v>
      </c>
      <c r="D118" s="11" t="s">
        <v>28</v>
      </c>
      <c r="E118" s="11" t="s">
        <v>247</v>
      </c>
      <c r="F118" s="11" t="s">
        <v>3</v>
      </c>
      <c r="G118" s="12">
        <f>G119</f>
        <v>37.5</v>
      </c>
      <c r="H118" s="12">
        <f>H119</f>
        <v>37.5</v>
      </c>
      <c r="I118" s="12">
        <f>I119</f>
        <v>0</v>
      </c>
      <c r="J118" s="12">
        <f t="shared" si="12"/>
        <v>0</v>
      </c>
      <c r="K118" s="12">
        <f t="shared" si="11"/>
        <v>0</v>
      </c>
    </row>
    <row r="119" spans="1:11" ht="45">
      <c r="A119" s="13" t="s">
        <v>6</v>
      </c>
      <c r="B119" s="11" t="s">
        <v>44</v>
      </c>
      <c r="C119" s="11" t="s">
        <v>46</v>
      </c>
      <c r="D119" s="11" t="s">
        <v>28</v>
      </c>
      <c r="E119" s="11" t="s">
        <v>247</v>
      </c>
      <c r="F119" s="11" t="s">
        <v>4</v>
      </c>
      <c r="G119" s="12">
        <v>37.5</v>
      </c>
      <c r="H119" s="12">
        <v>37.5</v>
      </c>
      <c r="I119" s="12">
        <v>0</v>
      </c>
      <c r="J119" s="12">
        <f t="shared" si="12"/>
        <v>0</v>
      </c>
      <c r="K119" s="12">
        <f t="shared" si="11"/>
        <v>0</v>
      </c>
    </row>
    <row r="120" spans="1:11" ht="75">
      <c r="A120" s="14" t="s">
        <v>640</v>
      </c>
      <c r="B120" s="11" t="s">
        <v>44</v>
      </c>
      <c r="C120" s="11" t="s">
        <v>46</v>
      </c>
      <c r="D120" s="11" t="s">
        <v>28</v>
      </c>
      <c r="E120" s="11" t="s">
        <v>248</v>
      </c>
      <c r="F120" s="11"/>
      <c r="G120" s="12">
        <f>G121+G123</f>
        <v>835</v>
      </c>
      <c r="H120" s="12">
        <f>H121+H123</f>
        <v>835</v>
      </c>
      <c r="I120" s="12">
        <f>I121+I123</f>
        <v>828.5999999999999</v>
      </c>
      <c r="J120" s="12">
        <f t="shared" si="12"/>
        <v>99.23353293413173</v>
      </c>
      <c r="K120" s="12">
        <f t="shared" si="11"/>
        <v>99.23353293413173</v>
      </c>
    </row>
    <row r="121" spans="1:11" ht="75">
      <c r="A121" s="13" t="s">
        <v>0</v>
      </c>
      <c r="B121" s="11" t="s">
        <v>44</v>
      </c>
      <c r="C121" s="11" t="s">
        <v>46</v>
      </c>
      <c r="D121" s="11" t="s">
        <v>28</v>
      </c>
      <c r="E121" s="11" t="s">
        <v>248</v>
      </c>
      <c r="F121" s="11" t="s">
        <v>228</v>
      </c>
      <c r="G121" s="12">
        <f>G122</f>
        <v>624.8</v>
      </c>
      <c r="H121" s="12">
        <f>H122</f>
        <v>624.8</v>
      </c>
      <c r="I121" s="12">
        <f>I122</f>
        <v>624.3</v>
      </c>
      <c r="J121" s="12">
        <f t="shared" si="12"/>
        <v>99.91997439180538</v>
      </c>
      <c r="K121" s="12">
        <f t="shared" si="11"/>
        <v>99.91997439180538</v>
      </c>
    </row>
    <row r="122" spans="1:11" ht="30">
      <c r="A122" s="13" t="s">
        <v>1</v>
      </c>
      <c r="B122" s="11" t="s">
        <v>44</v>
      </c>
      <c r="C122" s="11" t="s">
        <v>46</v>
      </c>
      <c r="D122" s="11" t="s">
        <v>28</v>
      </c>
      <c r="E122" s="11" t="s">
        <v>248</v>
      </c>
      <c r="F122" s="11" t="s">
        <v>2</v>
      </c>
      <c r="G122" s="12">
        <f>479.4+48+9.7+62.9+24.8</f>
        <v>624.8</v>
      </c>
      <c r="H122" s="12">
        <f>479.4+48+9.7+62.9+24.8</f>
        <v>624.8</v>
      </c>
      <c r="I122" s="12">
        <v>624.3</v>
      </c>
      <c r="J122" s="12">
        <f t="shared" si="12"/>
        <v>99.91997439180538</v>
      </c>
      <c r="K122" s="12">
        <f t="shared" si="11"/>
        <v>99.91997439180538</v>
      </c>
    </row>
    <row r="123" spans="1:11" ht="30">
      <c r="A123" s="13" t="s">
        <v>5</v>
      </c>
      <c r="B123" s="11" t="s">
        <v>44</v>
      </c>
      <c r="C123" s="11" t="s">
        <v>46</v>
      </c>
      <c r="D123" s="11" t="s">
        <v>28</v>
      </c>
      <c r="E123" s="11" t="s">
        <v>248</v>
      </c>
      <c r="F123" s="11" t="s">
        <v>3</v>
      </c>
      <c r="G123" s="12">
        <f>G124</f>
        <v>210.20000000000002</v>
      </c>
      <c r="H123" s="12">
        <f>H124</f>
        <v>210.20000000000002</v>
      </c>
      <c r="I123" s="12">
        <f>I124</f>
        <v>204.3</v>
      </c>
      <c r="J123" s="12">
        <f t="shared" si="12"/>
        <v>97.19314938154139</v>
      </c>
      <c r="K123" s="12">
        <f t="shared" si="11"/>
        <v>97.19314938154139</v>
      </c>
    </row>
    <row r="124" spans="1:11" ht="45">
      <c r="A124" s="13" t="s">
        <v>6</v>
      </c>
      <c r="B124" s="11" t="s">
        <v>44</v>
      </c>
      <c r="C124" s="11" t="s">
        <v>46</v>
      </c>
      <c r="D124" s="11" t="s">
        <v>28</v>
      </c>
      <c r="E124" s="11" t="s">
        <v>248</v>
      </c>
      <c r="F124" s="11" t="s">
        <v>4</v>
      </c>
      <c r="G124" s="12">
        <f>285.6+22-9.7-62.9-24.8</f>
        <v>210.20000000000002</v>
      </c>
      <c r="H124" s="12">
        <f>285.6+22-9.7-62.9-24.8</f>
        <v>210.20000000000002</v>
      </c>
      <c r="I124" s="12">
        <v>204.3</v>
      </c>
      <c r="J124" s="12">
        <f t="shared" si="12"/>
        <v>97.19314938154139</v>
      </c>
      <c r="K124" s="12">
        <f t="shared" si="11"/>
        <v>97.19314938154139</v>
      </c>
    </row>
    <row r="125" spans="1:11" ht="150">
      <c r="A125" s="14" t="s">
        <v>533</v>
      </c>
      <c r="B125" s="11" t="s">
        <v>44</v>
      </c>
      <c r="C125" s="11" t="s">
        <v>46</v>
      </c>
      <c r="D125" s="11" t="s">
        <v>28</v>
      </c>
      <c r="E125" s="11" t="s">
        <v>249</v>
      </c>
      <c r="F125" s="11"/>
      <c r="G125" s="12">
        <f>G126</f>
        <v>52513</v>
      </c>
      <c r="H125" s="12">
        <f>H126</f>
        <v>52513</v>
      </c>
      <c r="I125" s="12">
        <f>I126</f>
        <v>49037.5</v>
      </c>
      <c r="J125" s="12">
        <f t="shared" si="12"/>
        <v>93.38163883228916</v>
      </c>
      <c r="K125" s="12">
        <f t="shared" si="11"/>
        <v>93.38163883228916</v>
      </c>
    </row>
    <row r="126" spans="1:11" ht="75">
      <c r="A126" s="13" t="s">
        <v>648</v>
      </c>
      <c r="B126" s="11" t="s">
        <v>44</v>
      </c>
      <c r="C126" s="11" t="s">
        <v>46</v>
      </c>
      <c r="D126" s="11" t="s">
        <v>28</v>
      </c>
      <c r="E126" s="11" t="s">
        <v>250</v>
      </c>
      <c r="F126" s="11"/>
      <c r="G126" s="12">
        <f>G127+G130+G133</f>
        <v>52513</v>
      </c>
      <c r="H126" s="12">
        <f>H127+H130+H133</f>
        <v>52513</v>
      </c>
      <c r="I126" s="12">
        <f>I127+I130+I133</f>
        <v>49037.5</v>
      </c>
      <c r="J126" s="12">
        <f t="shared" si="12"/>
        <v>93.38163883228916</v>
      </c>
      <c r="K126" s="12">
        <f t="shared" si="11"/>
        <v>93.38163883228916</v>
      </c>
    </row>
    <row r="127" spans="1:11" ht="30">
      <c r="A127" s="10" t="s">
        <v>388</v>
      </c>
      <c r="B127" s="11" t="s">
        <v>44</v>
      </c>
      <c r="C127" s="11" t="s">
        <v>46</v>
      </c>
      <c r="D127" s="11" t="s">
        <v>28</v>
      </c>
      <c r="E127" s="11" t="s">
        <v>584</v>
      </c>
      <c r="F127" s="11"/>
      <c r="G127" s="12">
        <f aca="true" t="shared" si="16" ref="G127:I128">G128</f>
        <v>49558</v>
      </c>
      <c r="H127" s="12">
        <f t="shared" si="16"/>
        <v>49558</v>
      </c>
      <c r="I127" s="12">
        <f t="shared" si="16"/>
        <v>46258</v>
      </c>
      <c r="J127" s="12">
        <f t="shared" si="12"/>
        <v>93.3411356390492</v>
      </c>
      <c r="K127" s="12">
        <f t="shared" si="11"/>
        <v>93.3411356390492</v>
      </c>
    </row>
    <row r="128" spans="1:11" ht="45">
      <c r="A128" s="13" t="s">
        <v>21</v>
      </c>
      <c r="B128" s="11" t="s">
        <v>44</v>
      </c>
      <c r="C128" s="11" t="s">
        <v>46</v>
      </c>
      <c r="D128" s="11" t="s">
        <v>28</v>
      </c>
      <c r="E128" s="11" t="s">
        <v>584</v>
      </c>
      <c r="F128" s="22">
        <v>600</v>
      </c>
      <c r="G128" s="12">
        <f t="shared" si="16"/>
        <v>49558</v>
      </c>
      <c r="H128" s="12">
        <f t="shared" si="16"/>
        <v>49558</v>
      </c>
      <c r="I128" s="12">
        <f t="shared" si="16"/>
        <v>46258</v>
      </c>
      <c r="J128" s="12">
        <f t="shared" si="12"/>
        <v>93.3411356390492</v>
      </c>
      <c r="K128" s="12">
        <f t="shared" si="11"/>
        <v>93.3411356390492</v>
      </c>
    </row>
    <row r="129" spans="1:11" ht="15">
      <c r="A129" s="13" t="s">
        <v>87</v>
      </c>
      <c r="B129" s="11" t="s">
        <v>44</v>
      </c>
      <c r="C129" s="11" t="s">
        <v>46</v>
      </c>
      <c r="D129" s="11" t="s">
        <v>28</v>
      </c>
      <c r="E129" s="11" t="s">
        <v>584</v>
      </c>
      <c r="F129" s="22">
        <v>610</v>
      </c>
      <c r="G129" s="12">
        <f>35750+13950-142</f>
        <v>49558</v>
      </c>
      <c r="H129" s="12">
        <f>35750+13950-142</f>
        <v>49558</v>
      </c>
      <c r="I129" s="12">
        <v>46258</v>
      </c>
      <c r="J129" s="12">
        <f t="shared" si="12"/>
        <v>93.3411356390492</v>
      </c>
      <c r="K129" s="12">
        <f t="shared" si="11"/>
        <v>93.3411356390492</v>
      </c>
    </row>
    <row r="130" spans="1:11" ht="120">
      <c r="A130" s="13" t="s">
        <v>743</v>
      </c>
      <c r="B130" s="11" t="s">
        <v>44</v>
      </c>
      <c r="C130" s="11" t="s">
        <v>46</v>
      </c>
      <c r="D130" s="11" t="s">
        <v>28</v>
      </c>
      <c r="E130" s="11" t="s">
        <v>740</v>
      </c>
      <c r="F130" s="22"/>
      <c r="G130" s="12">
        <f aca="true" t="shared" si="17" ref="G130:I131">G131</f>
        <v>259</v>
      </c>
      <c r="H130" s="12">
        <f t="shared" si="17"/>
        <v>259</v>
      </c>
      <c r="I130" s="12">
        <f t="shared" si="17"/>
        <v>83.5</v>
      </c>
      <c r="J130" s="12">
        <f t="shared" si="12"/>
        <v>32.239382239382245</v>
      </c>
      <c r="K130" s="12">
        <f t="shared" si="11"/>
        <v>32.239382239382245</v>
      </c>
    </row>
    <row r="131" spans="1:11" ht="45">
      <c r="A131" s="13" t="s">
        <v>21</v>
      </c>
      <c r="B131" s="11" t="s">
        <v>44</v>
      </c>
      <c r="C131" s="11" t="s">
        <v>46</v>
      </c>
      <c r="D131" s="11" t="s">
        <v>28</v>
      </c>
      <c r="E131" s="11" t="s">
        <v>740</v>
      </c>
      <c r="F131" s="22">
        <v>600</v>
      </c>
      <c r="G131" s="12">
        <f t="shared" si="17"/>
        <v>259</v>
      </c>
      <c r="H131" s="12">
        <f t="shared" si="17"/>
        <v>259</v>
      </c>
      <c r="I131" s="12">
        <f t="shared" si="17"/>
        <v>83.5</v>
      </c>
      <c r="J131" s="12">
        <f t="shared" si="12"/>
        <v>32.239382239382245</v>
      </c>
      <c r="K131" s="12">
        <f t="shared" si="11"/>
        <v>32.239382239382245</v>
      </c>
    </row>
    <row r="132" spans="1:11" ht="15">
      <c r="A132" s="13" t="s">
        <v>87</v>
      </c>
      <c r="B132" s="11" t="s">
        <v>44</v>
      </c>
      <c r="C132" s="11" t="s">
        <v>46</v>
      </c>
      <c r="D132" s="11" t="s">
        <v>28</v>
      </c>
      <c r="E132" s="11" t="s">
        <v>740</v>
      </c>
      <c r="F132" s="22">
        <v>610</v>
      </c>
      <c r="G132" s="12">
        <f>256+3</f>
        <v>259</v>
      </c>
      <c r="H132" s="12">
        <f>256+3</f>
        <v>259</v>
      </c>
      <c r="I132" s="12">
        <v>83.5</v>
      </c>
      <c r="J132" s="12">
        <f t="shared" si="12"/>
        <v>32.239382239382245</v>
      </c>
      <c r="K132" s="12">
        <f t="shared" si="11"/>
        <v>32.239382239382245</v>
      </c>
    </row>
    <row r="133" spans="1:11" ht="60">
      <c r="A133" s="13" t="s">
        <v>742</v>
      </c>
      <c r="B133" s="11" t="s">
        <v>44</v>
      </c>
      <c r="C133" s="11" t="s">
        <v>46</v>
      </c>
      <c r="D133" s="11" t="s">
        <v>28</v>
      </c>
      <c r="E133" s="11" t="s">
        <v>741</v>
      </c>
      <c r="F133" s="22"/>
      <c r="G133" s="12">
        <f aca="true" t="shared" si="18" ref="G133:I134">G134</f>
        <v>2696</v>
      </c>
      <c r="H133" s="12">
        <f t="shared" si="18"/>
        <v>2696</v>
      </c>
      <c r="I133" s="12">
        <f t="shared" si="18"/>
        <v>2696</v>
      </c>
      <c r="J133" s="12">
        <f t="shared" si="12"/>
        <v>100</v>
      </c>
      <c r="K133" s="12">
        <f t="shared" si="11"/>
        <v>100</v>
      </c>
    </row>
    <row r="134" spans="1:11" ht="45">
      <c r="A134" s="13" t="s">
        <v>21</v>
      </c>
      <c r="B134" s="11" t="s">
        <v>44</v>
      </c>
      <c r="C134" s="11" t="s">
        <v>46</v>
      </c>
      <c r="D134" s="11" t="s">
        <v>28</v>
      </c>
      <c r="E134" s="11" t="s">
        <v>741</v>
      </c>
      <c r="F134" s="22">
        <v>600</v>
      </c>
      <c r="G134" s="12">
        <f t="shared" si="18"/>
        <v>2696</v>
      </c>
      <c r="H134" s="12">
        <f t="shared" si="18"/>
        <v>2696</v>
      </c>
      <c r="I134" s="12">
        <f t="shared" si="18"/>
        <v>2696</v>
      </c>
      <c r="J134" s="12">
        <f t="shared" si="12"/>
        <v>100</v>
      </c>
      <c r="K134" s="12">
        <f t="shared" si="11"/>
        <v>100</v>
      </c>
    </row>
    <row r="135" spans="1:11" ht="15">
      <c r="A135" s="13" t="s">
        <v>87</v>
      </c>
      <c r="B135" s="11" t="s">
        <v>44</v>
      </c>
      <c r="C135" s="11" t="s">
        <v>46</v>
      </c>
      <c r="D135" s="11" t="s">
        <v>28</v>
      </c>
      <c r="E135" s="11" t="s">
        <v>741</v>
      </c>
      <c r="F135" s="22">
        <v>610</v>
      </c>
      <c r="G135" s="12">
        <f>2557+139</f>
        <v>2696</v>
      </c>
      <c r="H135" s="12">
        <f>2557+139</f>
        <v>2696</v>
      </c>
      <c r="I135" s="12">
        <v>2696</v>
      </c>
      <c r="J135" s="12">
        <f t="shared" si="12"/>
        <v>100</v>
      </c>
      <c r="K135" s="12">
        <f t="shared" si="11"/>
        <v>100</v>
      </c>
    </row>
    <row r="136" spans="1:11" ht="30">
      <c r="A136" s="14" t="s">
        <v>341</v>
      </c>
      <c r="B136" s="11" t="s">
        <v>44</v>
      </c>
      <c r="C136" s="11" t="s">
        <v>46</v>
      </c>
      <c r="D136" s="11" t="s">
        <v>28</v>
      </c>
      <c r="E136" s="11" t="s">
        <v>161</v>
      </c>
      <c r="F136" s="11"/>
      <c r="G136" s="12">
        <f>G137+G140+G151+G143+G158+G148</f>
        <v>28262.7</v>
      </c>
      <c r="H136" s="12">
        <f>H137+H140+H151+H143+H158+H148</f>
        <v>28262.7</v>
      </c>
      <c r="I136" s="12">
        <f>I137+I140+I151+I143+I158+I148</f>
        <v>22799.699999999997</v>
      </c>
      <c r="J136" s="12">
        <f t="shared" si="12"/>
        <v>80.67063656338566</v>
      </c>
      <c r="K136" s="12">
        <f t="shared" si="11"/>
        <v>80.67063656338566</v>
      </c>
    </row>
    <row r="137" spans="1:11" ht="90">
      <c r="A137" s="14" t="s">
        <v>18</v>
      </c>
      <c r="B137" s="11" t="s">
        <v>44</v>
      </c>
      <c r="C137" s="11" t="s">
        <v>46</v>
      </c>
      <c r="D137" s="11" t="s">
        <v>28</v>
      </c>
      <c r="E137" s="11" t="s">
        <v>162</v>
      </c>
      <c r="F137" s="11"/>
      <c r="G137" s="12">
        <f aca="true" t="shared" si="19" ref="G137:I138">G138</f>
        <v>804.8</v>
      </c>
      <c r="H137" s="12">
        <f t="shared" si="19"/>
        <v>804.8</v>
      </c>
      <c r="I137" s="12">
        <f t="shared" si="19"/>
        <v>436.4</v>
      </c>
      <c r="J137" s="12">
        <f t="shared" si="12"/>
        <v>54.22465208747514</v>
      </c>
      <c r="K137" s="12">
        <f t="shared" si="11"/>
        <v>54.22465208747514</v>
      </c>
    </row>
    <row r="138" spans="1:11" ht="30">
      <c r="A138" s="13" t="s">
        <v>5</v>
      </c>
      <c r="B138" s="11" t="s">
        <v>44</v>
      </c>
      <c r="C138" s="11" t="s">
        <v>46</v>
      </c>
      <c r="D138" s="11" t="s">
        <v>28</v>
      </c>
      <c r="E138" s="11" t="s">
        <v>162</v>
      </c>
      <c r="F138" s="11" t="s">
        <v>3</v>
      </c>
      <c r="G138" s="12">
        <f t="shared" si="19"/>
        <v>804.8</v>
      </c>
      <c r="H138" s="12">
        <f t="shared" si="19"/>
        <v>804.8</v>
      </c>
      <c r="I138" s="12">
        <f t="shared" si="19"/>
        <v>436.4</v>
      </c>
      <c r="J138" s="12">
        <f t="shared" si="12"/>
        <v>54.22465208747514</v>
      </c>
      <c r="K138" s="12">
        <f t="shared" si="11"/>
        <v>54.22465208747514</v>
      </c>
    </row>
    <row r="139" spans="1:11" ht="45">
      <c r="A139" s="13" t="s">
        <v>6</v>
      </c>
      <c r="B139" s="11" t="s">
        <v>44</v>
      </c>
      <c r="C139" s="11" t="s">
        <v>46</v>
      </c>
      <c r="D139" s="11" t="s">
        <v>28</v>
      </c>
      <c r="E139" s="11" t="s">
        <v>162</v>
      </c>
      <c r="F139" s="11" t="s">
        <v>4</v>
      </c>
      <c r="G139" s="12">
        <f>2756-1431.2-200-200-120</f>
        <v>804.8</v>
      </c>
      <c r="H139" s="12">
        <f>2756-1431.2-200-200-120</f>
        <v>804.8</v>
      </c>
      <c r="I139" s="12">
        <v>436.4</v>
      </c>
      <c r="J139" s="12">
        <f t="shared" si="12"/>
        <v>54.22465208747514</v>
      </c>
      <c r="K139" s="12">
        <f t="shared" si="11"/>
        <v>54.22465208747514</v>
      </c>
    </row>
    <row r="140" spans="1:11" ht="45">
      <c r="A140" s="14" t="s">
        <v>19</v>
      </c>
      <c r="B140" s="11" t="s">
        <v>44</v>
      </c>
      <c r="C140" s="11" t="s">
        <v>46</v>
      </c>
      <c r="D140" s="11" t="s">
        <v>28</v>
      </c>
      <c r="E140" s="11" t="s">
        <v>163</v>
      </c>
      <c r="F140" s="11"/>
      <c r="G140" s="12">
        <f aca="true" t="shared" si="20" ref="G140:I141">G141</f>
        <v>5345.799999999999</v>
      </c>
      <c r="H140" s="12">
        <f t="shared" si="20"/>
        <v>5345.799999999999</v>
      </c>
      <c r="I140" s="12">
        <f t="shared" si="20"/>
        <v>2617.5</v>
      </c>
      <c r="J140" s="12">
        <f t="shared" si="12"/>
        <v>48.96367241572824</v>
      </c>
      <c r="K140" s="12">
        <f t="shared" si="11"/>
        <v>48.96367241572824</v>
      </c>
    </row>
    <row r="141" spans="1:11" ht="30">
      <c r="A141" s="13" t="s">
        <v>5</v>
      </c>
      <c r="B141" s="11" t="s">
        <v>44</v>
      </c>
      <c r="C141" s="11" t="s">
        <v>46</v>
      </c>
      <c r="D141" s="11" t="s">
        <v>28</v>
      </c>
      <c r="E141" s="11" t="s">
        <v>163</v>
      </c>
      <c r="F141" s="11" t="s">
        <v>3</v>
      </c>
      <c r="G141" s="12">
        <f t="shared" si="20"/>
        <v>5345.799999999999</v>
      </c>
      <c r="H141" s="12">
        <f t="shared" si="20"/>
        <v>5345.799999999999</v>
      </c>
      <c r="I141" s="12">
        <f t="shared" si="20"/>
        <v>2617.5</v>
      </c>
      <c r="J141" s="12">
        <f t="shared" si="12"/>
        <v>48.96367241572824</v>
      </c>
      <c r="K141" s="12">
        <f t="shared" si="11"/>
        <v>48.96367241572824</v>
      </c>
    </row>
    <row r="142" spans="1:11" ht="45">
      <c r="A142" s="13" t="s">
        <v>6</v>
      </c>
      <c r="B142" s="11" t="s">
        <v>44</v>
      </c>
      <c r="C142" s="11" t="s">
        <v>46</v>
      </c>
      <c r="D142" s="11" t="s">
        <v>28</v>
      </c>
      <c r="E142" s="11" t="s">
        <v>163</v>
      </c>
      <c r="F142" s="11" t="s">
        <v>4</v>
      </c>
      <c r="G142" s="12">
        <f>6000-324.1-1000.1+550+120</f>
        <v>5345.799999999999</v>
      </c>
      <c r="H142" s="12">
        <f>6000-324.1-1000.1+550+120</f>
        <v>5345.799999999999</v>
      </c>
      <c r="I142" s="12">
        <v>2617.5</v>
      </c>
      <c r="J142" s="12">
        <f t="shared" si="12"/>
        <v>48.96367241572824</v>
      </c>
      <c r="K142" s="12">
        <f t="shared" si="11"/>
        <v>48.96367241572824</v>
      </c>
    </row>
    <row r="143" spans="1:11" ht="30">
      <c r="A143" s="14" t="s">
        <v>609</v>
      </c>
      <c r="B143" s="11" t="s">
        <v>44</v>
      </c>
      <c r="C143" s="11" t="s">
        <v>46</v>
      </c>
      <c r="D143" s="11" t="s">
        <v>28</v>
      </c>
      <c r="E143" s="11" t="s">
        <v>608</v>
      </c>
      <c r="F143" s="11"/>
      <c r="G143" s="12">
        <f>G146+G144</f>
        <v>7131.5</v>
      </c>
      <c r="H143" s="12">
        <f>H146+H144</f>
        <v>7131.5</v>
      </c>
      <c r="I143" s="12">
        <f>I146+I144</f>
        <v>6481.2</v>
      </c>
      <c r="J143" s="12">
        <f t="shared" si="12"/>
        <v>90.88130126901774</v>
      </c>
      <c r="K143" s="12">
        <f t="shared" si="11"/>
        <v>90.88130126901774</v>
      </c>
    </row>
    <row r="144" spans="1:11" ht="30">
      <c r="A144" s="13" t="s">
        <v>5</v>
      </c>
      <c r="B144" s="11" t="s">
        <v>44</v>
      </c>
      <c r="C144" s="11" t="s">
        <v>46</v>
      </c>
      <c r="D144" s="11" t="s">
        <v>28</v>
      </c>
      <c r="E144" s="11" t="s">
        <v>608</v>
      </c>
      <c r="F144" s="11" t="s">
        <v>3</v>
      </c>
      <c r="G144" s="12">
        <f>G145</f>
        <v>635.1</v>
      </c>
      <c r="H144" s="12">
        <f>H145</f>
        <v>635.1</v>
      </c>
      <c r="I144" s="12">
        <f>I145</f>
        <v>0</v>
      </c>
      <c r="J144" s="12">
        <f t="shared" si="12"/>
        <v>0</v>
      </c>
      <c r="K144" s="12">
        <f aca="true" t="shared" si="21" ref="K144:K207">I144/H144*100</f>
        <v>0</v>
      </c>
    </row>
    <row r="145" spans="1:11" ht="45">
      <c r="A145" s="13" t="s">
        <v>6</v>
      </c>
      <c r="B145" s="11" t="s">
        <v>44</v>
      </c>
      <c r="C145" s="11" t="s">
        <v>46</v>
      </c>
      <c r="D145" s="11" t="s">
        <v>28</v>
      </c>
      <c r="E145" s="11" t="s">
        <v>608</v>
      </c>
      <c r="F145" s="11" t="s">
        <v>4</v>
      </c>
      <c r="G145" s="12">
        <v>635.1</v>
      </c>
      <c r="H145" s="12">
        <v>635.1</v>
      </c>
      <c r="I145" s="12">
        <v>0</v>
      </c>
      <c r="J145" s="12">
        <f aca="true" t="shared" si="22" ref="J145:J208">I145/G145*100</f>
        <v>0</v>
      </c>
      <c r="K145" s="12">
        <f t="shared" si="21"/>
        <v>0</v>
      </c>
    </row>
    <row r="146" spans="1:11" ht="15">
      <c r="A146" s="13" t="s">
        <v>13</v>
      </c>
      <c r="B146" s="11" t="s">
        <v>44</v>
      </c>
      <c r="C146" s="11" t="s">
        <v>46</v>
      </c>
      <c r="D146" s="11" t="s">
        <v>28</v>
      </c>
      <c r="E146" s="11" t="s">
        <v>608</v>
      </c>
      <c r="F146" s="11" t="s">
        <v>11</v>
      </c>
      <c r="G146" s="12">
        <f>G147</f>
        <v>6496.4</v>
      </c>
      <c r="H146" s="12">
        <f>H147</f>
        <v>6496.4</v>
      </c>
      <c r="I146" s="12">
        <f>I147</f>
        <v>6481.2</v>
      </c>
      <c r="J146" s="12">
        <f t="shared" si="22"/>
        <v>99.76602425958993</v>
      </c>
      <c r="K146" s="12">
        <f t="shared" si="21"/>
        <v>99.76602425958993</v>
      </c>
    </row>
    <row r="147" spans="1:11" ht="15">
      <c r="A147" s="13" t="s">
        <v>684</v>
      </c>
      <c r="B147" s="11" t="s">
        <v>44</v>
      </c>
      <c r="C147" s="11" t="s">
        <v>46</v>
      </c>
      <c r="D147" s="11" t="s">
        <v>28</v>
      </c>
      <c r="E147" s="11" t="s">
        <v>608</v>
      </c>
      <c r="F147" s="11" t="s">
        <v>683</v>
      </c>
      <c r="G147" s="12">
        <f>6340.9+770.6-635.1+20</f>
        <v>6496.4</v>
      </c>
      <c r="H147" s="12">
        <f>6340.9+770.6-635.1+20</f>
        <v>6496.4</v>
      </c>
      <c r="I147" s="12">
        <v>6481.2</v>
      </c>
      <c r="J147" s="12">
        <f t="shared" si="22"/>
        <v>99.76602425958993</v>
      </c>
      <c r="K147" s="12">
        <f t="shared" si="21"/>
        <v>99.76602425958993</v>
      </c>
    </row>
    <row r="148" spans="1:11" ht="30">
      <c r="A148" s="13" t="s">
        <v>749</v>
      </c>
      <c r="B148" s="11" t="s">
        <v>44</v>
      </c>
      <c r="C148" s="11" t="s">
        <v>46</v>
      </c>
      <c r="D148" s="11" t="s">
        <v>28</v>
      </c>
      <c r="E148" s="11" t="s">
        <v>748</v>
      </c>
      <c r="F148" s="11"/>
      <c r="G148" s="12">
        <f aca="true" t="shared" si="23" ref="G148:I149">G149</f>
        <v>614.2</v>
      </c>
      <c r="H148" s="12">
        <f t="shared" si="23"/>
        <v>614.2</v>
      </c>
      <c r="I148" s="12">
        <f t="shared" si="23"/>
        <v>62.9</v>
      </c>
      <c r="J148" s="12">
        <f t="shared" si="22"/>
        <v>10.240963855421686</v>
      </c>
      <c r="K148" s="12">
        <f t="shared" si="21"/>
        <v>10.240963855421686</v>
      </c>
    </row>
    <row r="149" spans="1:11" ht="30">
      <c r="A149" s="13" t="s">
        <v>5</v>
      </c>
      <c r="B149" s="11" t="s">
        <v>44</v>
      </c>
      <c r="C149" s="11" t="s">
        <v>46</v>
      </c>
      <c r="D149" s="11" t="s">
        <v>28</v>
      </c>
      <c r="E149" s="11" t="s">
        <v>748</v>
      </c>
      <c r="F149" s="11" t="s">
        <v>3</v>
      </c>
      <c r="G149" s="12">
        <f t="shared" si="23"/>
        <v>614.2</v>
      </c>
      <c r="H149" s="12">
        <f t="shared" si="23"/>
        <v>614.2</v>
      </c>
      <c r="I149" s="12">
        <f t="shared" si="23"/>
        <v>62.9</v>
      </c>
      <c r="J149" s="12">
        <f t="shared" si="22"/>
        <v>10.240963855421686</v>
      </c>
      <c r="K149" s="12">
        <f t="shared" si="21"/>
        <v>10.240963855421686</v>
      </c>
    </row>
    <row r="150" spans="1:11" ht="45">
      <c r="A150" s="13" t="s">
        <v>6</v>
      </c>
      <c r="B150" s="11" t="s">
        <v>44</v>
      </c>
      <c r="C150" s="11" t="s">
        <v>46</v>
      </c>
      <c r="D150" s="11" t="s">
        <v>28</v>
      </c>
      <c r="E150" s="11" t="s">
        <v>748</v>
      </c>
      <c r="F150" s="11" t="s">
        <v>4</v>
      </c>
      <c r="G150" s="12">
        <v>614.2</v>
      </c>
      <c r="H150" s="12">
        <v>614.2</v>
      </c>
      <c r="I150" s="12">
        <v>62.9</v>
      </c>
      <c r="J150" s="12">
        <f t="shared" si="22"/>
        <v>10.240963855421686</v>
      </c>
      <c r="K150" s="12">
        <f t="shared" si="21"/>
        <v>10.240963855421686</v>
      </c>
    </row>
    <row r="151" spans="1:11" ht="45">
      <c r="A151" s="10" t="s">
        <v>550</v>
      </c>
      <c r="B151" s="11" t="s">
        <v>44</v>
      </c>
      <c r="C151" s="11" t="s">
        <v>46</v>
      </c>
      <c r="D151" s="11" t="s">
        <v>28</v>
      </c>
      <c r="E151" s="11" t="s">
        <v>257</v>
      </c>
      <c r="F151" s="11"/>
      <c r="G151" s="12">
        <f>G152+G154+G156</f>
        <v>14288.400000000001</v>
      </c>
      <c r="H151" s="12">
        <f>H152+H154+H156</f>
        <v>14288.400000000001</v>
      </c>
      <c r="I151" s="12">
        <f>I152+I154+I156</f>
        <v>13200.599999999999</v>
      </c>
      <c r="J151" s="12">
        <f t="shared" si="22"/>
        <v>92.38683127572016</v>
      </c>
      <c r="K151" s="12">
        <f t="shared" si="21"/>
        <v>92.38683127572016</v>
      </c>
    </row>
    <row r="152" spans="1:11" ht="75">
      <c r="A152" s="10" t="s">
        <v>0</v>
      </c>
      <c r="B152" s="11" t="s">
        <v>44</v>
      </c>
      <c r="C152" s="11" t="s">
        <v>46</v>
      </c>
      <c r="D152" s="11" t="s">
        <v>28</v>
      </c>
      <c r="E152" s="11" t="s">
        <v>257</v>
      </c>
      <c r="F152" s="22">
        <v>100</v>
      </c>
      <c r="G152" s="12">
        <f>G153</f>
        <v>13176.1</v>
      </c>
      <c r="H152" s="12">
        <f>H153</f>
        <v>13176.1</v>
      </c>
      <c r="I152" s="12">
        <f>I153</f>
        <v>12325.3</v>
      </c>
      <c r="J152" s="12">
        <f t="shared" si="22"/>
        <v>93.54285410705747</v>
      </c>
      <c r="K152" s="12">
        <f t="shared" si="21"/>
        <v>93.54285410705747</v>
      </c>
    </row>
    <row r="153" spans="1:11" ht="30">
      <c r="A153" s="10" t="s">
        <v>22</v>
      </c>
      <c r="B153" s="11" t="s">
        <v>44</v>
      </c>
      <c r="C153" s="11" t="s">
        <v>46</v>
      </c>
      <c r="D153" s="11" t="s">
        <v>28</v>
      </c>
      <c r="E153" s="11" t="s">
        <v>257</v>
      </c>
      <c r="F153" s="22">
        <v>110</v>
      </c>
      <c r="G153" s="12">
        <f>12160.9+1015.2</f>
        <v>13176.1</v>
      </c>
      <c r="H153" s="12">
        <f>12160.9+1015.2</f>
        <v>13176.1</v>
      </c>
      <c r="I153" s="12">
        <v>12325.3</v>
      </c>
      <c r="J153" s="12">
        <f t="shared" si="22"/>
        <v>93.54285410705747</v>
      </c>
      <c r="K153" s="12">
        <f t="shared" si="21"/>
        <v>93.54285410705747</v>
      </c>
    </row>
    <row r="154" spans="1:11" ht="30">
      <c r="A154" s="10" t="s">
        <v>5</v>
      </c>
      <c r="B154" s="11" t="s">
        <v>44</v>
      </c>
      <c r="C154" s="11" t="s">
        <v>46</v>
      </c>
      <c r="D154" s="11" t="s">
        <v>28</v>
      </c>
      <c r="E154" s="11" t="s">
        <v>257</v>
      </c>
      <c r="F154" s="22">
        <v>200</v>
      </c>
      <c r="G154" s="12">
        <f>G155</f>
        <v>1110.7</v>
      </c>
      <c r="H154" s="12">
        <f>H155</f>
        <v>1110.7</v>
      </c>
      <c r="I154" s="12">
        <f>I155</f>
        <v>875.3</v>
      </c>
      <c r="J154" s="12">
        <f t="shared" si="22"/>
        <v>78.80615827856306</v>
      </c>
      <c r="K154" s="12">
        <f t="shared" si="21"/>
        <v>78.80615827856306</v>
      </c>
    </row>
    <row r="155" spans="1:11" ht="45">
      <c r="A155" s="10" t="s">
        <v>6</v>
      </c>
      <c r="B155" s="11" t="s">
        <v>44</v>
      </c>
      <c r="C155" s="11" t="s">
        <v>46</v>
      </c>
      <c r="D155" s="11" t="s">
        <v>28</v>
      </c>
      <c r="E155" s="11" t="s">
        <v>257</v>
      </c>
      <c r="F155" s="22">
        <v>240</v>
      </c>
      <c r="G155" s="12">
        <f>1801-255.4-1.6-433.3</f>
        <v>1110.7</v>
      </c>
      <c r="H155" s="12">
        <f>1801-255.4-1.6-433.3</f>
        <v>1110.7</v>
      </c>
      <c r="I155" s="12">
        <v>875.3</v>
      </c>
      <c r="J155" s="12">
        <f t="shared" si="22"/>
        <v>78.80615827856306</v>
      </c>
      <c r="K155" s="12">
        <f t="shared" si="21"/>
        <v>78.80615827856306</v>
      </c>
    </row>
    <row r="156" spans="1:11" ht="15">
      <c r="A156" s="13" t="s">
        <v>13</v>
      </c>
      <c r="B156" s="11" t="s">
        <v>44</v>
      </c>
      <c r="C156" s="11" t="s">
        <v>46</v>
      </c>
      <c r="D156" s="11" t="s">
        <v>28</v>
      </c>
      <c r="E156" s="11" t="s">
        <v>257</v>
      </c>
      <c r="F156" s="22">
        <v>800</v>
      </c>
      <c r="G156" s="12">
        <f>G157</f>
        <v>1.6</v>
      </c>
      <c r="H156" s="12">
        <f>H157</f>
        <v>1.6</v>
      </c>
      <c r="I156" s="12">
        <f>I157</f>
        <v>0</v>
      </c>
      <c r="J156" s="12">
        <f t="shared" si="22"/>
        <v>0</v>
      </c>
      <c r="K156" s="12">
        <f t="shared" si="21"/>
        <v>0</v>
      </c>
    </row>
    <row r="157" spans="1:11" ht="15">
      <c r="A157" s="10" t="s">
        <v>14</v>
      </c>
      <c r="B157" s="11" t="s">
        <v>44</v>
      </c>
      <c r="C157" s="11" t="s">
        <v>46</v>
      </c>
      <c r="D157" s="11" t="s">
        <v>28</v>
      </c>
      <c r="E157" s="11" t="s">
        <v>257</v>
      </c>
      <c r="F157" s="22">
        <v>850</v>
      </c>
      <c r="G157" s="12">
        <v>1.6</v>
      </c>
      <c r="H157" s="12">
        <v>1.6</v>
      </c>
      <c r="I157" s="12">
        <v>0</v>
      </c>
      <c r="J157" s="12">
        <f t="shared" si="22"/>
        <v>0</v>
      </c>
      <c r="K157" s="12">
        <f t="shared" si="21"/>
        <v>0</v>
      </c>
    </row>
    <row r="158" spans="1:11" ht="45">
      <c r="A158" s="10" t="s">
        <v>708</v>
      </c>
      <c r="B158" s="11" t="s">
        <v>44</v>
      </c>
      <c r="C158" s="11" t="s">
        <v>46</v>
      </c>
      <c r="D158" s="11" t="s">
        <v>28</v>
      </c>
      <c r="E158" s="11" t="s">
        <v>707</v>
      </c>
      <c r="F158" s="22"/>
      <c r="G158" s="12">
        <f aca="true" t="shared" si="24" ref="G158:I159">G159</f>
        <v>78</v>
      </c>
      <c r="H158" s="12">
        <f t="shared" si="24"/>
        <v>78</v>
      </c>
      <c r="I158" s="12">
        <f t="shared" si="24"/>
        <v>1.1</v>
      </c>
      <c r="J158" s="12">
        <f t="shared" si="22"/>
        <v>1.4102564102564104</v>
      </c>
      <c r="K158" s="12">
        <f t="shared" si="21"/>
        <v>1.4102564102564104</v>
      </c>
    </row>
    <row r="159" spans="1:11" ht="30">
      <c r="A159" s="10" t="s">
        <v>5</v>
      </c>
      <c r="B159" s="11" t="s">
        <v>44</v>
      </c>
      <c r="C159" s="11" t="s">
        <v>46</v>
      </c>
      <c r="D159" s="11" t="s">
        <v>28</v>
      </c>
      <c r="E159" s="11" t="s">
        <v>707</v>
      </c>
      <c r="F159" s="22">
        <v>200</v>
      </c>
      <c r="G159" s="12">
        <f t="shared" si="24"/>
        <v>78</v>
      </c>
      <c r="H159" s="12">
        <f t="shared" si="24"/>
        <v>78</v>
      </c>
      <c r="I159" s="12">
        <f t="shared" si="24"/>
        <v>1.1</v>
      </c>
      <c r="J159" s="12">
        <f t="shared" si="22"/>
        <v>1.4102564102564104</v>
      </c>
      <c r="K159" s="12">
        <f t="shared" si="21"/>
        <v>1.4102564102564104</v>
      </c>
    </row>
    <row r="160" spans="1:11" ht="45">
      <c r="A160" s="10" t="s">
        <v>6</v>
      </c>
      <c r="B160" s="11" t="s">
        <v>44</v>
      </c>
      <c r="C160" s="11" t="s">
        <v>46</v>
      </c>
      <c r="D160" s="11" t="s">
        <v>28</v>
      </c>
      <c r="E160" s="11" t="s">
        <v>707</v>
      </c>
      <c r="F160" s="22">
        <v>240</v>
      </c>
      <c r="G160" s="12">
        <v>78</v>
      </c>
      <c r="H160" s="12">
        <v>78</v>
      </c>
      <c r="I160" s="12">
        <v>1.1</v>
      </c>
      <c r="J160" s="12">
        <f t="shared" si="22"/>
        <v>1.4102564102564104</v>
      </c>
      <c r="K160" s="12">
        <f t="shared" si="21"/>
        <v>1.4102564102564104</v>
      </c>
    </row>
    <row r="161" spans="1:11" ht="15">
      <c r="A161" s="14" t="s">
        <v>62</v>
      </c>
      <c r="B161" s="11" t="s">
        <v>44</v>
      </c>
      <c r="C161" s="11" t="s">
        <v>47</v>
      </c>
      <c r="D161" s="11"/>
      <c r="E161" s="11"/>
      <c r="F161" s="11"/>
      <c r="G161" s="12">
        <f>G162+G175</f>
        <v>4947.1</v>
      </c>
      <c r="H161" s="12">
        <f>H162+H175</f>
        <v>4947.1</v>
      </c>
      <c r="I161" s="12">
        <f>I162+I175</f>
        <v>4618.200000000001</v>
      </c>
      <c r="J161" s="12">
        <f t="shared" si="22"/>
        <v>93.3516605688181</v>
      </c>
      <c r="K161" s="12">
        <f t="shared" si="21"/>
        <v>93.3516605688181</v>
      </c>
    </row>
    <row r="162" spans="1:11" ht="15">
      <c r="A162" s="14" t="s">
        <v>63</v>
      </c>
      <c r="B162" s="11" t="s">
        <v>44</v>
      </c>
      <c r="C162" s="11" t="s">
        <v>47</v>
      </c>
      <c r="D162" s="11" t="s">
        <v>49</v>
      </c>
      <c r="E162" s="11"/>
      <c r="F162" s="11"/>
      <c r="G162" s="12">
        <f>G163+G171</f>
        <v>4747.1</v>
      </c>
      <c r="H162" s="12">
        <f>H163+H171</f>
        <v>4747.1</v>
      </c>
      <c r="I162" s="12">
        <f>I163+I171</f>
        <v>4618.200000000001</v>
      </c>
      <c r="J162" s="12">
        <f t="shared" si="22"/>
        <v>97.28465800172738</v>
      </c>
      <c r="K162" s="12">
        <f t="shared" si="21"/>
        <v>97.28465800172738</v>
      </c>
    </row>
    <row r="163" spans="1:11" ht="45">
      <c r="A163" s="10" t="s">
        <v>484</v>
      </c>
      <c r="B163" s="11" t="s">
        <v>44</v>
      </c>
      <c r="C163" s="11" t="s">
        <v>47</v>
      </c>
      <c r="D163" s="11" t="s">
        <v>49</v>
      </c>
      <c r="E163" s="11" t="s">
        <v>176</v>
      </c>
      <c r="F163" s="11"/>
      <c r="G163" s="12">
        <f aca="true" t="shared" si="25" ref="G163:I165">G164</f>
        <v>4423</v>
      </c>
      <c r="H163" s="12">
        <f t="shared" si="25"/>
        <v>4423</v>
      </c>
      <c r="I163" s="12">
        <f t="shared" si="25"/>
        <v>4294.1</v>
      </c>
      <c r="J163" s="12">
        <f t="shared" si="22"/>
        <v>97.0856884467556</v>
      </c>
      <c r="K163" s="12">
        <f t="shared" si="21"/>
        <v>97.0856884467556</v>
      </c>
    </row>
    <row r="164" spans="1:11" ht="30">
      <c r="A164" s="10" t="s">
        <v>111</v>
      </c>
      <c r="B164" s="11" t="s">
        <v>44</v>
      </c>
      <c r="C164" s="11" t="s">
        <v>47</v>
      </c>
      <c r="D164" s="11" t="s">
        <v>49</v>
      </c>
      <c r="E164" s="11" t="s">
        <v>177</v>
      </c>
      <c r="F164" s="11"/>
      <c r="G164" s="12">
        <f t="shared" si="25"/>
        <v>4423</v>
      </c>
      <c r="H164" s="12">
        <f t="shared" si="25"/>
        <v>4423</v>
      </c>
      <c r="I164" s="12">
        <f t="shared" si="25"/>
        <v>4294.1</v>
      </c>
      <c r="J164" s="12">
        <f t="shared" si="22"/>
        <v>97.0856884467556</v>
      </c>
      <c r="K164" s="12">
        <f t="shared" si="21"/>
        <v>97.0856884467556</v>
      </c>
    </row>
    <row r="165" spans="1:11" ht="45">
      <c r="A165" s="14" t="s">
        <v>121</v>
      </c>
      <c r="B165" s="11" t="s">
        <v>44</v>
      </c>
      <c r="C165" s="11" t="s">
        <v>47</v>
      </c>
      <c r="D165" s="11" t="s">
        <v>49</v>
      </c>
      <c r="E165" s="11" t="s">
        <v>179</v>
      </c>
      <c r="F165" s="11"/>
      <c r="G165" s="12">
        <f t="shared" si="25"/>
        <v>4423</v>
      </c>
      <c r="H165" s="12">
        <f t="shared" si="25"/>
        <v>4423</v>
      </c>
      <c r="I165" s="12">
        <f t="shared" si="25"/>
        <v>4294.1</v>
      </c>
      <c r="J165" s="12">
        <f t="shared" si="22"/>
        <v>97.0856884467556</v>
      </c>
      <c r="K165" s="12">
        <f t="shared" si="21"/>
        <v>97.0856884467556</v>
      </c>
    </row>
    <row r="166" spans="1:11" ht="60">
      <c r="A166" s="10" t="s">
        <v>326</v>
      </c>
      <c r="B166" s="11" t="s">
        <v>44</v>
      </c>
      <c r="C166" s="11" t="s">
        <v>47</v>
      </c>
      <c r="D166" s="11" t="s">
        <v>49</v>
      </c>
      <c r="E166" s="11" t="s">
        <v>115</v>
      </c>
      <c r="F166" s="11"/>
      <c r="G166" s="12">
        <f>G167+G169</f>
        <v>4423</v>
      </c>
      <c r="H166" s="12">
        <f>H167+H169</f>
        <v>4423</v>
      </c>
      <c r="I166" s="12">
        <f>I167+I169</f>
        <v>4294.1</v>
      </c>
      <c r="J166" s="12">
        <f t="shared" si="22"/>
        <v>97.0856884467556</v>
      </c>
      <c r="K166" s="12">
        <f t="shared" si="21"/>
        <v>97.0856884467556</v>
      </c>
    </row>
    <row r="167" spans="1:11" ht="75">
      <c r="A167" s="13" t="s">
        <v>0</v>
      </c>
      <c r="B167" s="11" t="s">
        <v>44</v>
      </c>
      <c r="C167" s="11" t="s">
        <v>47</v>
      </c>
      <c r="D167" s="11" t="s">
        <v>49</v>
      </c>
      <c r="E167" s="11" t="s">
        <v>115</v>
      </c>
      <c r="F167" s="11" t="s">
        <v>228</v>
      </c>
      <c r="G167" s="12">
        <f>G168</f>
        <v>4085</v>
      </c>
      <c r="H167" s="12">
        <f>H168</f>
        <v>4085</v>
      </c>
      <c r="I167" s="12">
        <f>I168</f>
        <v>4003.5</v>
      </c>
      <c r="J167" s="12">
        <f t="shared" si="22"/>
        <v>98.00489596083231</v>
      </c>
      <c r="K167" s="12">
        <f t="shared" si="21"/>
        <v>98.00489596083231</v>
      </c>
    </row>
    <row r="168" spans="1:11" ht="30">
      <c r="A168" s="13" t="s">
        <v>1</v>
      </c>
      <c r="B168" s="11" t="s">
        <v>44</v>
      </c>
      <c r="C168" s="11" t="s">
        <v>47</v>
      </c>
      <c r="D168" s="11" t="s">
        <v>49</v>
      </c>
      <c r="E168" s="11" t="s">
        <v>115</v>
      </c>
      <c r="F168" s="11" t="s">
        <v>2</v>
      </c>
      <c r="G168" s="12">
        <f>3375+710</f>
        <v>4085</v>
      </c>
      <c r="H168" s="12">
        <f>3375+710</f>
        <v>4085</v>
      </c>
      <c r="I168" s="12">
        <v>4003.5</v>
      </c>
      <c r="J168" s="12">
        <f t="shared" si="22"/>
        <v>98.00489596083231</v>
      </c>
      <c r="K168" s="12">
        <f t="shared" si="21"/>
        <v>98.00489596083231</v>
      </c>
    </row>
    <row r="169" spans="1:11" ht="30">
      <c r="A169" s="13" t="s">
        <v>5</v>
      </c>
      <c r="B169" s="11" t="s">
        <v>44</v>
      </c>
      <c r="C169" s="11" t="s">
        <v>47</v>
      </c>
      <c r="D169" s="11" t="s">
        <v>49</v>
      </c>
      <c r="E169" s="11" t="s">
        <v>115</v>
      </c>
      <c r="F169" s="11" t="s">
        <v>3</v>
      </c>
      <c r="G169" s="12">
        <f>G170</f>
        <v>338</v>
      </c>
      <c r="H169" s="12">
        <f>H170</f>
        <v>338</v>
      </c>
      <c r="I169" s="12">
        <f>I170</f>
        <v>290.6</v>
      </c>
      <c r="J169" s="12">
        <f t="shared" si="22"/>
        <v>85.97633136094676</v>
      </c>
      <c r="K169" s="12">
        <f t="shared" si="21"/>
        <v>85.97633136094676</v>
      </c>
    </row>
    <row r="170" spans="1:11" ht="45">
      <c r="A170" s="13" t="s">
        <v>6</v>
      </c>
      <c r="B170" s="11" t="s">
        <v>44</v>
      </c>
      <c r="C170" s="11" t="s">
        <v>47</v>
      </c>
      <c r="D170" s="11" t="s">
        <v>49</v>
      </c>
      <c r="E170" s="11" t="s">
        <v>115</v>
      </c>
      <c r="F170" s="11" t="s">
        <v>4</v>
      </c>
      <c r="G170" s="12">
        <f>1048-710</f>
        <v>338</v>
      </c>
      <c r="H170" s="12">
        <f>1048-710</f>
        <v>338</v>
      </c>
      <c r="I170" s="12">
        <v>290.6</v>
      </c>
      <c r="J170" s="12">
        <f t="shared" si="22"/>
        <v>85.97633136094676</v>
      </c>
      <c r="K170" s="12">
        <f t="shared" si="21"/>
        <v>85.97633136094676</v>
      </c>
    </row>
    <row r="171" spans="1:11" ht="30">
      <c r="A171" s="14" t="s">
        <v>341</v>
      </c>
      <c r="B171" s="11" t="s">
        <v>44</v>
      </c>
      <c r="C171" s="11" t="s">
        <v>47</v>
      </c>
      <c r="D171" s="11" t="s">
        <v>49</v>
      </c>
      <c r="E171" s="11" t="s">
        <v>161</v>
      </c>
      <c r="F171" s="11"/>
      <c r="G171" s="12">
        <f aca="true" t="shared" si="26" ref="G171:I173">G172</f>
        <v>324.1</v>
      </c>
      <c r="H171" s="12">
        <f t="shared" si="26"/>
        <v>324.1</v>
      </c>
      <c r="I171" s="12">
        <f t="shared" si="26"/>
        <v>324.1</v>
      </c>
      <c r="J171" s="12">
        <f t="shared" si="22"/>
        <v>100</v>
      </c>
      <c r="K171" s="12">
        <f t="shared" si="21"/>
        <v>100</v>
      </c>
    </row>
    <row r="172" spans="1:11" ht="60">
      <c r="A172" s="13" t="s">
        <v>636</v>
      </c>
      <c r="B172" s="11" t="s">
        <v>44</v>
      </c>
      <c r="C172" s="11" t="s">
        <v>47</v>
      </c>
      <c r="D172" s="11" t="s">
        <v>49</v>
      </c>
      <c r="E172" s="11" t="s">
        <v>637</v>
      </c>
      <c r="F172" s="11"/>
      <c r="G172" s="12">
        <f t="shared" si="26"/>
        <v>324.1</v>
      </c>
      <c r="H172" s="12">
        <f t="shared" si="26"/>
        <v>324.1</v>
      </c>
      <c r="I172" s="12">
        <f t="shared" si="26"/>
        <v>324.1</v>
      </c>
      <c r="J172" s="12">
        <f t="shared" si="22"/>
        <v>100</v>
      </c>
      <c r="K172" s="12">
        <f t="shared" si="21"/>
        <v>100</v>
      </c>
    </row>
    <row r="173" spans="1:11" ht="15">
      <c r="A173" s="13" t="s">
        <v>13</v>
      </c>
      <c r="B173" s="11" t="s">
        <v>44</v>
      </c>
      <c r="C173" s="11" t="s">
        <v>47</v>
      </c>
      <c r="D173" s="11" t="s">
        <v>49</v>
      </c>
      <c r="E173" s="11" t="s">
        <v>637</v>
      </c>
      <c r="F173" s="11" t="s">
        <v>11</v>
      </c>
      <c r="G173" s="12">
        <f t="shared" si="26"/>
        <v>324.1</v>
      </c>
      <c r="H173" s="12">
        <f t="shared" si="26"/>
        <v>324.1</v>
      </c>
      <c r="I173" s="12">
        <f t="shared" si="26"/>
        <v>324.1</v>
      </c>
      <c r="J173" s="12">
        <f t="shared" si="22"/>
        <v>100</v>
      </c>
      <c r="K173" s="12">
        <f t="shared" si="21"/>
        <v>100</v>
      </c>
    </row>
    <row r="174" spans="1:11" ht="15">
      <c r="A174" s="10" t="s">
        <v>14</v>
      </c>
      <c r="B174" s="11" t="s">
        <v>44</v>
      </c>
      <c r="C174" s="11" t="s">
        <v>47</v>
      </c>
      <c r="D174" s="11" t="s">
        <v>49</v>
      </c>
      <c r="E174" s="11" t="s">
        <v>637</v>
      </c>
      <c r="F174" s="11" t="s">
        <v>12</v>
      </c>
      <c r="G174" s="12">
        <v>324.1</v>
      </c>
      <c r="H174" s="12">
        <v>324.1</v>
      </c>
      <c r="I174" s="12">
        <v>324.1</v>
      </c>
      <c r="J174" s="12">
        <f t="shared" si="22"/>
        <v>100</v>
      </c>
      <c r="K174" s="12">
        <f t="shared" si="21"/>
        <v>100</v>
      </c>
    </row>
    <row r="175" spans="1:11" ht="15">
      <c r="A175" s="14" t="s">
        <v>64</v>
      </c>
      <c r="B175" s="11" t="s">
        <v>44</v>
      </c>
      <c r="C175" s="11" t="s">
        <v>47</v>
      </c>
      <c r="D175" s="11" t="s">
        <v>52</v>
      </c>
      <c r="E175" s="11"/>
      <c r="F175" s="11"/>
      <c r="G175" s="12">
        <f aca="true" t="shared" si="27" ref="G175:I178">G176</f>
        <v>200</v>
      </c>
      <c r="H175" s="12">
        <f t="shared" si="27"/>
        <v>200</v>
      </c>
      <c r="I175" s="12">
        <f t="shared" si="27"/>
        <v>0</v>
      </c>
      <c r="J175" s="12">
        <f t="shared" si="22"/>
        <v>0</v>
      </c>
      <c r="K175" s="12">
        <f t="shared" si="21"/>
        <v>0</v>
      </c>
    </row>
    <row r="176" spans="1:11" ht="30">
      <c r="A176" s="14" t="s">
        <v>341</v>
      </c>
      <c r="B176" s="11" t="s">
        <v>44</v>
      </c>
      <c r="C176" s="11" t="s">
        <v>47</v>
      </c>
      <c r="D176" s="11" t="s">
        <v>52</v>
      </c>
      <c r="E176" s="11" t="s">
        <v>161</v>
      </c>
      <c r="F176" s="11"/>
      <c r="G176" s="12">
        <f t="shared" si="27"/>
        <v>200</v>
      </c>
      <c r="H176" s="12">
        <f t="shared" si="27"/>
        <v>200</v>
      </c>
      <c r="I176" s="12">
        <f t="shared" si="27"/>
        <v>0</v>
      </c>
      <c r="J176" s="12">
        <f t="shared" si="22"/>
        <v>0</v>
      </c>
      <c r="K176" s="12">
        <f t="shared" si="21"/>
        <v>0</v>
      </c>
    </row>
    <row r="177" spans="1:11" ht="30">
      <c r="A177" s="14" t="s">
        <v>65</v>
      </c>
      <c r="B177" s="11" t="s">
        <v>44</v>
      </c>
      <c r="C177" s="11" t="s">
        <v>47</v>
      </c>
      <c r="D177" s="11" t="s">
        <v>52</v>
      </c>
      <c r="E177" s="11" t="s">
        <v>95</v>
      </c>
      <c r="F177" s="11"/>
      <c r="G177" s="12">
        <f t="shared" si="27"/>
        <v>200</v>
      </c>
      <c r="H177" s="12">
        <f t="shared" si="27"/>
        <v>200</v>
      </c>
      <c r="I177" s="12">
        <f t="shared" si="27"/>
        <v>0</v>
      </c>
      <c r="J177" s="12">
        <f t="shared" si="22"/>
        <v>0</v>
      </c>
      <c r="K177" s="12">
        <f t="shared" si="21"/>
        <v>0</v>
      </c>
    </row>
    <row r="178" spans="1:11" ht="30">
      <c r="A178" s="13" t="s">
        <v>5</v>
      </c>
      <c r="B178" s="11" t="s">
        <v>44</v>
      </c>
      <c r="C178" s="11" t="s">
        <v>47</v>
      </c>
      <c r="D178" s="11" t="s">
        <v>52</v>
      </c>
      <c r="E178" s="11" t="s">
        <v>95</v>
      </c>
      <c r="F178" s="11" t="s">
        <v>3</v>
      </c>
      <c r="G178" s="12">
        <f t="shared" si="27"/>
        <v>200</v>
      </c>
      <c r="H178" s="12">
        <f t="shared" si="27"/>
        <v>200</v>
      </c>
      <c r="I178" s="12">
        <f t="shared" si="27"/>
        <v>0</v>
      </c>
      <c r="J178" s="12">
        <f t="shared" si="22"/>
        <v>0</v>
      </c>
      <c r="K178" s="12">
        <f t="shared" si="21"/>
        <v>0</v>
      </c>
    </row>
    <row r="179" spans="1:11" ht="45">
      <c r="A179" s="13" t="s">
        <v>6</v>
      </c>
      <c r="B179" s="11" t="s">
        <v>44</v>
      </c>
      <c r="C179" s="11" t="s">
        <v>47</v>
      </c>
      <c r="D179" s="11" t="s">
        <v>52</v>
      </c>
      <c r="E179" s="11" t="s">
        <v>95</v>
      </c>
      <c r="F179" s="11" t="s">
        <v>4</v>
      </c>
      <c r="G179" s="12">
        <v>200</v>
      </c>
      <c r="H179" s="12">
        <v>200</v>
      </c>
      <c r="I179" s="12">
        <v>0</v>
      </c>
      <c r="J179" s="12">
        <f t="shared" si="22"/>
        <v>0</v>
      </c>
      <c r="K179" s="12">
        <f t="shared" si="21"/>
        <v>0</v>
      </c>
    </row>
    <row r="180" spans="1:11" ht="30">
      <c r="A180" s="13" t="s">
        <v>66</v>
      </c>
      <c r="B180" s="11" t="s">
        <v>44</v>
      </c>
      <c r="C180" s="11" t="s">
        <v>49</v>
      </c>
      <c r="D180" s="11"/>
      <c r="E180" s="11"/>
      <c r="F180" s="11"/>
      <c r="G180" s="12">
        <f>G181+G210</f>
        <v>54809.7</v>
      </c>
      <c r="H180" s="12">
        <f>H181+H210</f>
        <v>54809.7</v>
      </c>
      <c r="I180" s="12">
        <f>I181+I210</f>
        <v>45883.700000000004</v>
      </c>
      <c r="J180" s="12">
        <f t="shared" si="22"/>
        <v>83.71456147360779</v>
      </c>
      <c r="K180" s="12">
        <f t="shared" si="21"/>
        <v>83.71456147360779</v>
      </c>
    </row>
    <row r="181" spans="1:11" ht="45">
      <c r="A181" s="13" t="s">
        <v>114</v>
      </c>
      <c r="B181" s="11" t="s">
        <v>44</v>
      </c>
      <c r="C181" s="11" t="s">
        <v>49</v>
      </c>
      <c r="D181" s="11" t="s">
        <v>67</v>
      </c>
      <c r="E181" s="11"/>
      <c r="F181" s="11"/>
      <c r="G181" s="12">
        <f>G182</f>
        <v>37149.5</v>
      </c>
      <c r="H181" s="12">
        <f>H182</f>
        <v>37149.5</v>
      </c>
      <c r="I181" s="12">
        <f>I182</f>
        <v>30557.200000000004</v>
      </c>
      <c r="J181" s="12">
        <f t="shared" si="22"/>
        <v>82.2546736833605</v>
      </c>
      <c r="K181" s="12">
        <f t="shared" si="21"/>
        <v>82.2546736833605</v>
      </c>
    </row>
    <row r="182" spans="1:11" ht="45">
      <c r="A182" s="14" t="s">
        <v>450</v>
      </c>
      <c r="B182" s="11" t="s">
        <v>44</v>
      </c>
      <c r="C182" s="11" t="s">
        <v>49</v>
      </c>
      <c r="D182" s="11" t="s">
        <v>67</v>
      </c>
      <c r="E182" s="11" t="s">
        <v>197</v>
      </c>
      <c r="F182" s="11"/>
      <c r="G182" s="12">
        <f>G183+G196+G201</f>
        <v>37149.5</v>
      </c>
      <c r="H182" s="12">
        <f>H183+H196+H201</f>
        <v>37149.5</v>
      </c>
      <c r="I182" s="12">
        <f>I183+I196+I201</f>
        <v>30557.200000000004</v>
      </c>
      <c r="J182" s="12">
        <f t="shared" si="22"/>
        <v>82.2546736833605</v>
      </c>
      <c r="K182" s="12">
        <f t="shared" si="21"/>
        <v>82.2546736833605</v>
      </c>
    </row>
    <row r="183" spans="1:11" ht="60">
      <c r="A183" s="14" t="s">
        <v>278</v>
      </c>
      <c r="B183" s="11" t="s">
        <v>44</v>
      </c>
      <c r="C183" s="11" t="s">
        <v>49</v>
      </c>
      <c r="D183" s="11" t="s">
        <v>67</v>
      </c>
      <c r="E183" s="11" t="s">
        <v>202</v>
      </c>
      <c r="F183" s="11"/>
      <c r="G183" s="12">
        <f>G184+G188</f>
        <v>36375.5</v>
      </c>
      <c r="H183" s="12">
        <f>H184+H188</f>
        <v>36375.5</v>
      </c>
      <c r="I183" s="12">
        <f>I184+I188</f>
        <v>30052.600000000002</v>
      </c>
      <c r="J183" s="12">
        <f t="shared" si="22"/>
        <v>82.61769597668761</v>
      </c>
      <c r="K183" s="12">
        <f t="shared" si="21"/>
        <v>82.61769597668761</v>
      </c>
    </row>
    <row r="184" spans="1:11" ht="75">
      <c r="A184" s="14" t="s">
        <v>333</v>
      </c>
      <c r="B184" s="11" t="s">
        <v>44</v>
      </c>
      <c r="C184" s="11" t="s">
        <v>49</v>
      </c>
      <c r="D184" s="11" t="s">
        <v>67</v>
      </c>
      <c r="E184" s="11" t="s">
        <v>203</v>
      </c>
      <c r="F184" s="11"/>
      <c r="G184" s="12">
        <f aca="true" t="shared" si="28" ref="G184:I186">G185</f>
        <v>800</v>
      </c>
      <c r="H184" s="12">
        <f t="shared" si="28"/>
        <v>800</v>
      </c>
      <c r="I184" s="12">
        <f t="shared" si="28"/>
        <v>0</v>
      </c>
      <c r="J184" s="12">
        <f t="shared" si="22"/>
        <v>0</v>
      </c>
      <c r="K184" s="12">
        <f t="shared" si="21"/>
        <v>0</v>
      </c>
    </row>
    <row r="185" spans="1:11" ht="30">
      <c r="A185" s="14" t="s">
        <v>282</v>
      </c>
      <c r="B185" s="11" t="s">
        <v>44</v>
      </c>
      <c r="C185" s="11" t="s">
        <v>49</v>
      </c>
      <c r="D185" s="11" t="s">
        <v>67</v>
      </c>
      <c r="E185" s="11" t="s">
        <v>281</v>
      </c>
      <c r="F185" s="11"/>
      <c r="G185" s="12">
        <f t="shared" si="28"/>
        <v>800</v>
      </c>
      <c r="H185" s="12">
        <f t="shared" si="28"/>
        <v>800</v>
      </c>
      <c r="I185" s="12">
        <f t="shared" si="28"/>
        <v>0</v>
      </c>
      <c r="J185" s="12">
        <f t="shared" si="22"/>
        <v>0</v>
      </c>
      <c r="K185" s="12">
        <f t="shared" si="21"/>
        <v>0</v>
      </c>
    </row>
    <row r="186" spans="1:11" ht="30">
      <c r="A186" s="13" t="s">
        <v>5</v>
      </c>
      <c r="B186" s="11" t="s">
        <v>44</v>
      </c>
      <c r="C186" s="11" t="s">
        <v>49</v>
      </c>
      <c r="D186" s="11" t="s">
        <v>67</v>
      </c>
      <c r="E186" s="11" t="s">
        <v>281</v>
      </c>
      <c r="F186" s="11" t="s">
        <v>3</v>
      </c>
      <c r="G186" s="12">
        <f t="shared" si="28"/>
        <v>800</v>
      </c>
      <c r="H186" s="12">
        <f t="shared" si="28"/>
        <v>800</v>
      </c>
      <c r="I186" s="12">
        <f t="shared" si="28"/>
        <v>0</v>
      </c>
      <c r="J186" s="12">
        <f t="shared" si="22"/>
        <v>0</v>
      </c>
      <c r="K186" s="12">
        <f t="shared" si="21"/>
        <v>0</v>
      </c>
    </row>
    <row r="187" spans="1:11" ht="45">
      <c r="A187" s="13" t="s">
        <v>6</v>
      </c>
      <c r="B187" s="11" t="s">
        <v>44</v>
      </c>
      <c r="C187" s="11" t="s">
        <v>49</v>
      </c>
      <c r="D187" s="11" t="s">
        <v>67</v>
      </c>
      <c r="E187" s="11" t="s">
        <v>281</v>
      </c>
      <c r="F187" s="11" t="s">
        <v>4</v>
      </c>
      <c r="G187" s="12">
        <v>800</v>
      </c>
      <c r="H187" s="12">
        <v>800</v>
      </c>
      <c r="I187" s="12">
        <v>0</v>
      </c>
      <c r="J187" s="12">
        <f t="shared" si="22"/>
        <v>0</v>
      </c>
      <c r="K187" s="12">
        <f t="shared" si="21"/>
        <v>0</v>
      </c>
    </row>
    <row r="188" spans="1:11" ht="60">
      <c r="A188" s="14" t="s">
        <v>335</v>
      </c>
      <c r="B188" s="11" t="s">
        <v>44</v>
      </c>
      <c r="C188" s="11" t="s">
        <v>49</v>
      </c>
      <c r="D188" s="11" t="s">
        <v>67</v>
      </c>
      <c r="E188" s="11" t="s">
        <v>205</v>
      </c>
      <c r="F188" s="11"/>
      <c r="G188" s="12">
        <f>G189</f>
        <v>35575.5</v>
      </c>
      <c r="H188" s="12">
        <f>H189</f>
        <v>35575.5</v>
      </c>
      <c r="I188" s="12">
        <f>I189</f>
        <v>30052.600000000002</v>
      </c>
      <c r="J188" s="12">
        <f t="shared" si="22"/>
        <v>84.47555199505278</v>
      </c>
      <c r="K188" s="12">
        <f t="shared" si="21"/>
        <v>84.47555199505278</v>
      </c>
    </row>
    <row r="189" spans="1:11" ht="45">
      <c r="A189" s="13" t="s">
        <v>207</v>
      </c>
      <c r="B189" s="11" t="s">
        <v>44</v>
      </c>
      <c r="C189" s="11" t="s">
        <v>49</v>
      </c>
      <c r="D189" s="11" t="s">
        <v>67</v>
      </c>
      <c r="E189" s="11" t="s">
        <v>514</v>
      </c>
      <c r="F189" s="11"/>
      <c r="G189" s="12">
        <f>G190+G192+G194</f>
        <v>35575.5</v>
      </c>
      <c r="H189" s="12">
        <f>H190+H192+H194</f>
        <v>35575.5</v>
      </c>
      <c r="I189" s="12">
        <f>I190+I192+I194</f>
        <v>30052.600000000002</v>
      </c>
      <c r="J189" s="12">
        <f t="shared" si="22"/>
        <v>84.47555199505278</v>
      </c>
      <c r="K189" s="12">
        <f t="shared" si="21"/>
        <v>84.47555199505278</v>
      </c>
    </row>
    <row r="190" spans="1:11" ht="75">
      <c r="A190" s="13" t="s">
        <v>0</v>
      </c>
      <c r="B190" s="11" t="s">
        <v>44</v>
      </c>
      <c r="C190" s="11" t="s">
        <v>49</v>
      </c>
      <c r="D190" s="11" t="s">
        <v>67</v>
      </c>
      <c r="E190" s="11" t="s">
        <v>514</v>
      </c>
      <c r="F190" s="11" t="s">
        <v>228</v>
      </c>
      <c r="G190" s="12">
        <f>G191</f>
        <v>32045.9</v>
      </c>
      <c r="H190" s="12">
        <f>H191</f>
        <v>32045.9</v>
      </c>
      <c r="I190" s="12">
        <f>I191</f>
        <v>29771.3</v>
      </c>
      <c r="J190" s="12">
        <f t="shared" si="22"/>
        <v>92.90205611326253</v>
      </c>
      <c r="K190" s="12">
        <f t="shared" si="21"/>
        <v>92.90205611326253</v>
      </c>
    </row>
    <row r="191" spans="1:11" ht="30">
      <c r="A191" s="13" t="s">
        <v>22</v>
      </c>
      <c r="B191" s="11" t="s">
        <v>44</v>
      </c>
      <c r="C191" s="11" t="s">
        <v>49</v>
      </c>
      <c r="D191" s="11" t="s">
        <v>67</v>
      </c>
      <c r="E191" s="11" t="s">
        <v>514</v>
      </c>
      <c r="F191" s="11" t="s">
        <v>33</v>
      </c>
      <c r="G191" s="12">
        <f>29123.4+1308.1+1614.4</f>
        <v>32045.9</v>
      </c>
      <c r="H191" s="12">
        <f>29123.4+1308.1+1614.4</f>
        <v>32045.9</v>
      </c>
      <c r="I191" s="12">
        <v>29771.3</v>
      </c>
      <c r="J191" s="12">
        <f t="shared" si="22"/>
        <v>92.90205611326253</v>
      </c>
      <c r="K191" s="12">
        <f t="shared" si="21"/>
        <v>92.90205611326253</v>
      </c>
    </row>
    <row r="192" spans="1:11" ht="30">
      <c r="A192" s="13" t="s">
        <v>5</v>
      </c>
      <c r="B192" s="11" t="s">
        <v>44</v>
      </c>
      <c r="C192" s="11" t="s">
        <v>49</v>
      </c>
      <c r="D192" s="11" t="s">
        <v>67</v>
      </c>
      <c r="E192" s="11" t="s">
        <v>514</v>
      </c>
      <c r="F192" s="11" t="s">
        <v>3</v>
      </c>
      <c r="G192" s="12">
        <f>G193</f>
        <v>3525.6</v>
      </c>
      <c r="H192" s="12">
        <f>H193</f>
        <v>3525.6</v>
      </c>
      <c r="I192" s="12">
        <f>I193</f>
        <v>279.4</v>
      </c>
      <c r="J192" s="12">
        <f t="shared" si="22"/>
        <v>7.924892216927615</v>
      </c>
      <c r="K192" s="12">
        <f t="shared" si="21"/>
        <v>7.924892216927615</v>
      </c>
    </row>
    <row r="193" spans="1:11" ht="45">
      <c r="A193" s="13" t="s">
        <v>6</v>
      </c>
      <c r="B193" s="11" t="s">
        <v>44</v>
      </c>
      <c r="C193" s="11" t="s">
        <v>49</v>
      </c>
      <c r="D193" s="11" t="s">
        <v>67</v>
      </c>
      <c r="E193" s="11" t="s">
        <v>514</v>
      </c>
      <c r="F193" s="11" t="s">
        <v>4</v>
      </c>
      <c r="G193" s="12">
        <f>629.6-4+900+2000</f>
        <v>3525.6</v>
      </c>
      <c r="H193" s="12">
        <f>629.6-4+900+2000</f>
        <v>3525.6</v>
      </c>
      <c r="I193" s="12">
        <v>279.4</v>
      </c>
      <c r="J193" s="12">
        <f t="shared" si="22"/>
        <v>7.924892216927615</v>
      </c>
      <c r="K193" s="12">
        <f t="shared" si="21"/>
        <v>7.924892216927615</v>
      </c>
    </row>
    <row r="194" spans="1:11" ht="15">
      <c r="A194" s="13" t="s">
        <v>13</v>
      </c>
      <c r="B194" s="11" t="s">
        <v>44</v>
      </c>
      <c r="C194" s="11" t="s">
        <v>49</v>
      </c>
      <c r="D194" s="11" t="s">
        <v>67</v>
      </c>
      <c r="E194" s="11" t="s">
        <v>514</v>
      </c>
      <c r="F194" s="11" t="s">
        <v>11</v>
      </c>
      <c r="G194" s="12">
        <f>G195</f>
        <v>4</v>
      </c>
      <c r="H194" s="12">
        <f>H195</f>
        <v>4</v>
      </c>
      <c r="I194" s="12">
        <f>I195</f>
        <v>1.9</v>
      </c>
      <c r="J194" s="12">
        <f t="shared" si="22"/>
        <v>47.5</v>
      </c>
      <c r="K194" s="12">
        <f t="shared" si="21"/>
        <v>47.5</v>
      </c>
    </row>
    <row r="195" spans="1:11" ht="15">
      <c r="A195" s="10" t="s">
        <v>14</v>
      </c>
      <c r="B195" s="11" t="s">
        <v>44</v>
      </c>
      <c r="C195" s="11" t="s">
        <v>49</v>
      </c>
      <c r="D195" s="11" t="s">
        <v>67</v>
      </c>
      <c r="E195" s="11" t="s">
        <v>514</v>
      </c>
      <c r="F195" s="11" t="s">
        <v>12</v>
      </c>
      <c r="G195" s="12">
        <v>4</v>
      </c>
      <c r="H195" s="12">
        <v>4</v>
      </c>
      <c r="I195" s="12">
        <v>1.9</v>
      </c>
      <c r="J195" s="12">
        <f t="shared" si="22"/>
        <v>47.5</v>
      </c>
      <c r="K195" s="12">
        <f t="shared" si="21"/>
        <v>47.5</v>
      </c>
    </row>
    <row r="196" spans="1:11" ht="45">
      <c r="A196" s="14" t="s">
        <v>286</v>
      </c>
      <c r="B196" s="11" t="s">
        <v>44</v>
      </c>
      <c r="C196" s="11" t="s">
        <v>49</v>
      </c>
      <c r="D196" s="11" t="s">
        <v>67</v>
      </c>
      <c r="E196" s="11" t="s">
        <v>206</v>
      </c>
      <c r="F196" s="11"/>
      <c r="G196" s="12">
        <f aca="true" t="shared" si="29" ref="G196:I199">G197</f>
        <v>588</v>
      </c>
      <c r="H196" s="12">
        <f t="shared" si="29"/>
        <v>588</v>
      </c>
      <c r="I196" s="12">
        <f t="shared" si="29"/>
        <v>431.7</v>
      </c>
      <c r="J196" s="12">
        <f t="shared" si="22"/>
        <v>73.41836734693878</v>
      </c>
      <c r="K196" s="12">
        <f t="shared" si="21"/>
        <v>73.41836734693878</v>
      </c>
    </row>
    <row r="197" spans="1:11" ht="105">
      <c r="A197" s="14" t="s">
        <v>650</v>
      </c>
      <c r="B197" s="11" t="s">
        <v>44</v>
      </c>
      <c r="C197" s="11" t="s">
        <v>49</v>
      </c>
      <c r="D197" s="11" t="s">
        <v>67</v>
      </c>
      <c r="E197" s="11" t="s">
        <v>208</v>
      </c>
      <c r="F197" s="11"/>
      <c r="G197" s="12">
        <f t="shared" si="29"/>
        <v>588</v>
      </c>
      <c r="H197" s="12">
        <f t="shared" si="29"/>
        <v>588</v>
      </c>
      <c r="I197" s="12">
        <f t="shared" si="29"/>
        <v>431.7</v>
      </c>
      <c r="J197" s="12">
        <f t="shared" si="22"/>
        <v>73.41836734693878</v>
      </c>
      <c r="K197" s="12">
        <f t="shared" si="21"/>
        <v>73.41836734693878</v>
      </c>
    </row>
    <row r="198" spans="1:11" ht="45">
      <c r="A198" s="10" t="s">
        <v>288</v>
      </c>
      <c r="B198" s="11" t="s">
        <v>44</v>
      </c>
      <c r="C198" s="11" t="s">
        <v>49</v>
      </c>
      <c r="D198" s="11" t="s">
        <v>67</v>
      </c>
      <c r="E198" s="11" t="s">
        <v>287</v>
      </c>
      <c r="F198" s="11"/>
      <c r="G198" s="12">
        <f t="shared" si="29"/>
        <v>588</v>
      </c>
      <c r="H198" s="12">
        <f t="shared" si="29"/>
        <v>588</v>
      </c>
      <c r="I198" s="12">
        <f t="shared" si="29"/>
        <v>431.7</v>
      </c>
      <c r="J198" s="12">
        <f t="shared" si="22"/>
        <v>73.41836734693878</v>
      </c>
      <c r="K198" s="12">
        <f t="shared" si="21"/>
        <v>73.41836734693878</v>
      </c>
    </row>
    <row r="199" spans="1:11" ht="30">
      <c r="A199" s="13" t="s">
        <v>5</v>
      </c>
      <c r="B199" s="11" t="s">
        <v>44</v>
      </c>
      <c r="C199" s="11" t="s">
        <v>49</v>
      </c>
      <c r="D199" s="11" t="s">
        <v>67</v>
      </c>
      <c r="E199" s="11" t="s">
        <v>287</v>
      </c>
      <c r="F199" s="11" t="s">
        <v>3</v>
      </c>
      <c r="G199" s="12">
        <f t="shared" si="29"/>
        <v>588</v>
      </c>
      <c r="H199" s="12">
        <f t="shared" si="29"/>
        <v>588</v>
      </c>
      <c r="I199" s="12">
        <f t="shared" si="29"/>
        <v>431.7</v>
      </c>
      <c r="J199" s="12">
        <f t="shared" si="22"/>
        <v>73.41836734693878</v>
      </c>
      <c r="K199" s="12">
        <f t="shared" si="21"/>
        <v>73.41836734693878</v>
      </c>
    </row>
    <row r="200" spans="1:11" ht="45">
      <c r="A200" s="13" t="s">
        <v>6</v>
      </c>
      <c r="B200" s="11" t="s">
        <v>44</v>
      </c>
      <c r="C200" s="11" t="s">
        <v>49</v>
      </c>
      <c r="D200" s="11" t="s">
        <v>67</v>
      </c>
      <c r="E200" s="11" t="s">
        <v>287</v>
      </c>
      <c r="F200" s="11" t="s">
        <v>4</v>
      </c>
      <c r="G200" s="12">
        <v>588</v>
      </c>
      <c r="H200" s="12">
        <v>588</v>
      </c>
      <c r="I200" s="12">
        <v>431.7</v>
      </c>
      <c r="J200" s="12">
        <f t="shared" si="22"/>
        <v>73.41836734693878</v>
      </c>
      <c r="K200" s="12">
        <f t="shared" si="21"/>
        <v>73.41836734693878</v>
      </c>
    </row>
    <row r="201" spans="1:11" ht="45">
      <c r="A201" s="14" t="s">
        <v>297</v>
      </c>
      <c r="B201" s="11" t="s">
        <v>44</v>
      </c>
      <c r="C201" s="11" t="s">
        <v>49</v>
      </c>
      <c r="D201" s="11" t="s">
        <v>67</v>
      </c>
      <c r="E201" s="11" t="s">
        <v>296</v>
      </c>
      <c r="F201" s="11"/>
      <c r="G201" s="12">
        <f>G202+G206</f>
        <v>186</v>
      </c>
      <c r="H201" s="12">
        <f>H202+H206</f>
        <v>186</v>
      </c>
      <c r="I201" s="12">
        <f>I202+I206</f>
        <v>72.9</v>
      </c>
      <c r="J201" s="12">
        <f t="shared" si="22"/>
        <v>39.193548387096776</v>
      </c>
      <c r="K201" s="12">
        <f t="shared" si="21"/>
        <v>39.193548387096776</v>
      </c>
    </row>
    <row r="202" spans="1:11" ht="60">
      <c r="A202" s="14" t="s">
        <v>455</v>
      </c>
      <c r="B202" s="11" t="s">
        <v>44</v>
      </c>
      <c r="C202" s="11" t="s">
        <v>49</v>
      </c>
      <c r="D202" s="11" t="s">
        <v>67</v>
      </c>
      <c r="E202" s="11" t="s">
        <v>298</v>
      </c>
      <c r="F202" s="11"/>
      <c r="G202" s="12">
        <f aca="true" t="shared" si="30" ref="G202:I204">G203</f>
        <v>44</v>
      </c>
      <c r="H202" s="12">
        <f t="shared" si="30"/>
        <v>44</v>
      </c>
      <c r="I202" s="12">
        <f t="shared" si="30"/>
        <v>0</v>
      </c>
      <c r="J202" s="12">
        <f t="shared" si="22"/>
        <v>0</v>
      </c>
      <c r="K202" s="12">
        <f t="shared" si="21"/>
        <v>0</v>
      </c>
    </row>
    <row r="203" spans="1:11" ht="45">
      <c r="A203" s="10" t="s">
        <v>300</v>
      </c>
      <c r="B203" s="11" t="s">
        <v>44</v>
      </c>
      <c r="C203" s="11" t="s">
        <v>49</v>
      </c>
      <c r="D203" s="11" t="s">
        <v>67</v>
      </c>
      <c r="E203" s="11" t="s">
        <v>299</v>
      </c>
      <c r="F203" s="11"/>
      <c r="G203" s="12">
        <f t="shared" si="30"/>
        <v>44</v>
      </c>
      <c r="H203" s="12">
        <f t="shared" si="30"/>
        <v>44</v>
      </c>
      <c r="I203" s="12">
        <f t="shared" si="30"/>
        <v>0</v>
      </c>
      <c r="J203" s="12">
        <f t="shared" si="22"/>
        <v>0</v>
      </c>
      <c r="K203" s="12">
        <f t="shared" si="21"/>
        <v>0</v>
      </c>
    </row>
    <row r="204" spans="1:11" ht="30">
      <c r="A204" s="13" t="s">
        <v>5</v>
      </c>
      <c r="B204" s="11" t="s">
        <v>44</v>
      </c>
      <c r="C204" s="11" t="s">
        <v>49</v>
      </c>
      <c r="D204" s="11" t="s">
        <v>67</v>
      </c>
      <c r="E204" s="11" t="s">
        <v>299</v>
      </c>
      <c r="F204" s="11" t="s">
        <v>3</v>
      </c>
      <c r="G204" s="12">
        <f t="shared" si="30"/>
        <v>44</v>
      </c>
      <c r="H204" s="12">
        <f t="shared" si="30"/>
        <v>44</v>
      </c>
      <c r="I204" s="12">
        <f t="shared" si="30"/>
        <v>0</v>
      </c>
      <c r="J204" s="12">
        <f t="shared" si="22"/>
        <v>0</v>
      </c>
      <c r="K204" s="12">
        <f t="shared" si="21"/>
        <v>0</v>
      </c>
    </row>
    <row r="205" spans="1:11" ht="45">
      <c r="A205" s="13" t="s">
        <v>6</v>
      </c>
      <c r="B205" s="11" t="s">
        <v>44</v>
      </c>
      <c r="C205" s="11" t="s">
        <v>49</v>
      </c>
      <c r="D205" s="11" t="s">
        <v>67</v>
      </c>
      <c r="E205" s="11" t="s">
        <v>299</v>
      </c>
      <c r="F205" s="11" t="s">
        <v>4</v>
      </c>
      <c r="G205" s="12">
        <v>44</v>
      </c>
      <c r="H205" s="12">
        <v>44</v>
      </c>
      <c r="I205" s="12">
        <v>0</v>
      </c>
      <c r="J205" s="12">
        <f t="shared" si="22"/>
        <v>0</v>
      </c>
      <c r="K205" s="12">
        <f t="shared" si="21"/>
        <v>0</v>
      </c>
    </row>
    <row r="206" spans="1:11" ht="45">
      <c r="A206" s="13" t="s">
        <v>456</v>
      </c>
      <c r="B206" s="11" t="s">
        <v>44</v>
      </c>
      <c r="C206" s="11" t="s">
        <v>49</v>
      </c>
      <c r="D206" s="11" t="s">
        <v>67</v>
      </c>
      <c r="E206" s="11" t="s">
        <v>457</v>
      </c>
      <c r="F206" s="11"/>
      <c r="G206" s="12">
        <f aca="true" t="shared" si="31" ref="G206:I208">G207</f>
        <v>142</v>
      </c>
      <c r="H206" s="12">
        <f t="shared" si="31"/>
        <v>142</v>
      </c>
      <c r="I206" s="12">
        <f t="shared" si="31"/>
        <v>72.9</v>
      </c>
      <c r="J206" s="12">
        <f t="shared" si="22"/>
        <v>51.338028169014095</v>
      </c>
      <c r="K206" s="12">
        <f t="shared" si="21"/>
        <v>51.338028169014095</v>
      </c>
    </row>
    <row r="207" spans="1:11" ht="45">
      <c r="A207" s="13" t="s">
        <v>301</v>
      </c>
      <c r="B207" s="11" t="s">
        <v>44</v>
      </c>
      <c r="C207" s="11" t="s">
        <v>49</v>
      </c>
      <c r="D207" s="11" t="s">
        <v>67</v>
      </c>
      <c r="E207" s="11" t="s">
        <v>458</v>
      </c>
      <c r="F207" s="11"/>
      <c r="G207" s="12">
        <f t="shared" si="31"/>
        <v>142</v>
      </c>
      <c r="H207" s="12">
        <f t="shared" si="31"/>
        <v>142</v>
      </c>
      <c r="I207" s="12">
        <f t="shared" si="31"/>
        <v>72.9</v>
      </c>
      <c r="J207" s="12">
        <f t="shared" si="22"/>
        <v>51.338028169014095</v>
      </c>
      <c r="K207" s="12">
        <f t="shared" si="21"/>
        <v>51.338028169014095</v>
      </c>
    </row>
    <row r="208" spans="1:11" ht="30">
      <c r="A208" s="13" t="s">
        <v>5</v>
      </c>
      <c r="B208" s="11" t="s">
        <v>44</v>
      </c>
      <c r="C208" s="11" t="s">
        <v>49</v>
      </c>
      <c r="D208" s="11" t="s">
        <v>67</v>
      </c>
      <c r="E208" s="11" t="s">
        <v>458</v>
      </c>
      <c r="F208" s="11" t="s">
        <v>3</v>
      </c>
      <c r="G208" s="12">
        <f t="shared" si="31"/>
        <v>142</v>
      </c>
      <c r="H208" s="12">
        <f t="shared" si="31"/>
        <v>142</v>
      </c>
      <c r="I208" s="12">
        <f t="shared" si="31"/>
        <v>72.9</v>
      </c>
      <c r="J208" s="12">
        <f t="shared" si="22"/>
        <v>51.338028169014095</v>
      </c>
      <c r="K208" s="12">
        <f aca="true" t="shared" si="32" ref="K208:K271">I208/H208*100</f>
        <v>51.338028169014095</v>
      </c>
    </row>
    <row r="209" spans="1:11" ht="45">
      <c r="A209" s="13" t="s">
        <v>6</v>
      </c>
      <c r="B209" s="11" t="s">
        <v>44</v>
      </c>
      <c r="C209" s="11" t="s">
        <v>49</v>
      </c>
      <c r="D209" s="11" t="s">
        <v>67</v>
      </c>
      <c r="E209" s="11" t="s">
        <v>458</v>
      </c>
      <c r="F209" s="11" t="s">
        <v>4</v>
      </c>
      <c r="G209" s="12">
        <f>618-476</f>
        <v>142</v>
      </c>
      <c r="H209" s="12">
        <f>618-476</f>
        <v>142</v>
      </c>
      <c r="I209" s="12">
        <v>72.9</v>
      </c>
      <c r="J209" s="12">
        <f aca="true" t="shared" si="33" ref="J209:J272">I209/G209*100</f>
        <v>51.338028169014095</v>
      </c>
      <c r="K209" s="12">
        <f t="shared" si="32"/>
        <v>51.338028169014095</v>
      </c>
    </row>
    <row r="210" spans="1:11" ht="30">
      <c r="A210" s="14" t="s">
        <v>41</v>
      </c>
      <c r="B210" s="11" t="s">
        <v>44</v>
      </c>
      <c r="C210" s="11" t="s">
        <v>49</v>
      </c>
      <c r="D210" s="11" t="s">
        <v>61</v>
      </c>
      <c r="E210" s="11"/>
      <c r="F210" s="11"/>
      <c r="G210" s="12">
        <f>G211</f>
        <v>17660.2</v>
      </c>
      <c r="H210" s="12">
        <f>H211</f>
        <v>17660.2</v>
      </c>
      <c r="I210" s="12">
        <f>I211</f>
        <v>15326.5</v>
      </c>
      <c r="J210" s="12">
        <f t="shared" si="33"/>
        <v>86.78554036760625</v>
      </c>
      <c r="K210" s="12">
        <f t="shared" si="32"/>
        <v>86.78554036760625</v>
      </c>
    </row>
    <row r="211" spans="1:11" ht="45">
      <c r="A211" s="14" t="s">
        <v>450</v>
      </c>
      <c r="B211" s="11" t="s">
        <v>44</v>
      </c>
      <c r="C211" s="11" t="s">
        <v>49</v>
      </c>
      <c r="D211" s="11" t="s">
        <v>61</v>
      </c>
      <c r="E211" s="11" t="s">
        <v>197</v>
      </c>
      <c r="F211" s="11"/>
      <c r="G211" s="12">
        <f>G228+G240+G212</f>
        <v>17660.2</v>
      </c>
      <c r="H211" s="12">
        <f>H228+H240+H212</f>
        <v>17660.2</v>
      </c>
      <c r="I211" s="12">
        <f>I228+I240+I212</f>
        <v>15326.5</v>
      </c>
      <c r="J211" s="12">
        <f t="shared" si="33"/>
        <v>86.78554036760625</v>
      </c>
      <c r="K211" s="12">
        <f t="shared" si="32"/>
        <v>86.78554036760625</v>
      </c>
    </row>
    <row r="212" spans="1:11" ht="45">
      <c r="A212" s="14" t="s">
        <v>272</v>
      </c>
      <c r="B212" s="11" t="s">
        <v>44</v>
      </c>
      <c r="C212" s="11" t="s">
        <v>49</v>
      </c>
      <c r="D212" s="11" t="s">
        <v>61</v>
      </c>
      <c r="E212" s="11" t="s">
        <v>198</v>
      </c>
      <c r="F212" s="11"/>
      <c r="G212" s="12">
        <f>G213+G220+G224</f>
        <v>8700.7</v>
      </c>
      <c r="H212" s="12">
        <f>H213+H220+H224</f>
        <v>8700.7</v>
      </c>
      <c r="I212" s="12">
        <f>I213+I220+I224</f>
        <v>7290.5</v>
      </c>
      <c r="J212" s="12">
        <f t="shared" si="33"/>
        <v>83.79210868091073</v>
      </c>
      <c r="K212" s="12">
        <f t="shared" si="32"/>
        <v>83.79210868091073</v>
      </c>
    </row>
    <row r="213" spans="1:11" ht="75">
      <c r="A213" s="14" t="s">
        <v>451</v>
      </c>
      <c r="B213" s="11" t="s">
        <v>44</v>
      </c>
      <c r="C213" s="11" t="s">
        <v>49</v>
      </c>
      <c r="D213" s="11" t="s">
        <v>61</v>
      </c>
      <c r="E213" s="11" t="s">
        <v>199</v>
      </c>
      <c r="F213" s="11"/>
      <c r="G213" s="12">
        <f>G214+G217</f>
        <v>1460.6999999999998</v>
      </c>
      <c r="H213" s="12">
        <f>H214+H217</f>
        <v>1460.6999999999998</v>
      </c>
      <c r="I213" s="12">
        <f>I214+I217</f>
        <v>1335.8</v>
      </c>
      <c r="J213" s="12">
        <f t="shared" si="33"/>
        <v>91.44930512767851</v>
      </c>
      <c r="K213" s="12">
        <f t="shared" si="32"/>
        <v>91.44930512767851</v>
      </c>
    </row>
    <row r="214" spans="1:11" ht="60">
      <c r="A214" s="14" t="s">
        <v>651</v>
      </c>
      <c r="B214" s="11" t="s">
        <v>44</v>
      </c>
      <c r="C214" s="11" t="s">
        <v>49</v>
      </c>
      <c r="D214" s="11" t="s">
        <v>61</v>
      </c>
      <c r="E214" s="11" t="s">
        <v>452</v>
      </c>
      <c r="F214" s="11"/>
      <c r="G214" s="12">
        <f aca="true" t="shared" si="34" ref="G214:I215">G215</f>
        <v>1400.6999999999998</v>
      </c>
      <c r="H214" s="12">
        <f t="shared" si="34"/>
        <v>1400.6999999999998</v>
      </c>
      <c r="I214" s="12">
        <f t="shared" si="34"/>
        <v>1276.8</v>
      </c>
      <c r="J214" s="12">
        <f t="shared" si="33"/>
        <v>91.1544227886057</v>
      </c>
      <c r="K214" s="12">
        <f t="shared" si="32"/>
        <v>91.1544227886057</v>
      </c>
    </row>
    <row r="215" spans="1:11" ht="30">
      <c r="A215" s="13" t="s">
        <v>5</v>
      </c>
      <c r="B215" s="11" t="s">
        <v>44</v>
      </c>
      <c r="C215" s="11" t="s">
        <v>49</v>
      </c>
      <c r="D215" s="11" t="s">
        <v>61</v>
      </c>
      <c r="E215" s="11" t="s">
        <v>452</v>
      </c>
      <c r="F215" s="11" t="s">
        <v>3</v>
      </c>
      <c r="G215" s="12">
        <f t="shared" si="34"/>
        <v>1400.6999999999998</v>
      </c>
      <c r="H215" s="12">
        <f t="shared" si="34"/>
        <v>1400.6999999999998</v>
      </c>
      <c r="I215" s="12">
        <f t="shared" si="34"/>
        <v>1276.8</v>
      </c>
      <c r="J215" s="12">
        <f t="shared" si="33"/>
        <v>91.1544227886057</v>
      </c>
      <c r="K215" s="12">
        <f t="shared" si="32"/>
        <v>91.1544227886057</v>
      </c>
    </row>
    <row r="216" spans="1:11" ht="45">
      <c r="A216" s="13" t="s">
        <v>6</v>
      </c>
      <c r="B216" s="11" t="s">
        <v>44</v>
      </c>
      <c r="C216" s="11" t="s">
        <v>49</v>
      </c>
      <c r="D216" s="11" t="s">
        <v>61</v>
      </c>
      <c r="E216" s="11" t="s">
        <v>452</v>
      </c>
      <c r="F216" s="11" t="s">
        <v>4</v>
      </c>
      <c r="G216" s="12">
        <f>3827-1047.3-1379</f>
        <v>1400.6999999999998</v>
      </c>
      <c r="H216" s="12">
        <f>3827-1047.3-1379</f>
        <v>1400.6999999999998</v>
      </c>
      <c r="I216" s="12">
        <v>1276.8</v>
      </c>
      <c r="J216" s="12">
        <f t="shared" si="33"/>
        <v>91.1544227886057</v>
      </c>
      <c r="K216" s="12">
        <f t="shared" si="32"/>
        <v>91.1544227886057</v>
      </c>
    </row>
    <row r="217" spans="1:11" ht="30">
      <c r="A217" s="13" t="s">
        <v>460</v>
      </c>
      <c r="B217" s="11" t="s">
        <v>44</v>
      </c>
      <c r="C217" s="11" t="s">
        <v>49</v>
      </c>
      <c r="D217" s="11" t="s">
        <v>61</v>
      </c>
      <c r="E217" s="11" t="s">
        <v>459</v>
      </c>
      <c r="F217" s="11"/>
      <c r="G217" s="12">
        <f aca="true" t="shared" si="35" ref="G217:I218">G218</f>
        <v>60</v>
      </c>
      <c r="H217" s="12">
        <f t="shared" si="35"/>
        <v>60</v>
      </c>
      <c r="I217" s="12">
        <f t="shared" si="35"/>
        <v>59</v>
      </c>
      <c r="J217" s="12">
        <f t="shared" si="33"/>
        <v>98.33333333333333</v>
      </c>
      <c r="K217" s="12">
        <f t="shared" si="32"/>
        <v>98.33333333333333</v>
      </c>
    </row>
    <row r="218" spans="1:11" ht="30">
      <c r="A218" s="13" t="s">
        <v>5</v>
      </c>
      <c r="B218" s="11" t="s">
        <v>44</v>
      </c>
      <c r="C218" s="11" t="s">
        <v>49</v>
      </c>
      <c r="D218" s="11" t="s">
        <v>61</v>
      </c>
      <c r="E218" s="11" t="s">
        <v>459</v>
      </c>
      <c r="F218" s="11" t="s">
        <v>3</v>
      </c>
      <c r="G218" s="12">
        <f t="shared" si="35"/>
        <v>60</v>
      </c>
      <c r="H218" s="12">
        <f t="shared" si="35"/>
        <v>60</v>
      </c>
      <c r="I218" s="12">
        <f t="shared" si="35"/>
        <v>59</v>
      </c>
      <c r="J218" s="12">
        <f t="shared" si="33"/>
        <v>98.33333333333333</v>
      </c>
      <c r="K218" s="12">
        <f t="shared" si="32"/>
        <v>98.33333333333333</v>
      </c>
    </row>
    <row r="219" spans="1:11" ht="45">
      <c r="A219" s="13" t="s">
        <v>6</v>
      </c>
      <c r="B219" s="11" t="s">
        <v>44</v>
      </c>
      <c r="C219" s="11" t="s">
        <v>49</v>
      </c>
      <c r="D219" s="11" t="s">
        <v>61</v>
      </c>
      <c r="E219" s="11" t="s">
        <v>459</v>
      </c>
      <c r="F219" s="11" t="s">
        <v>4</v>
      </c>
      <c r="G219" s="12">
        <v>60</v>
      </c>
      <c r="H219" s="12">
        <v>60</v>
      </c>
      <c r="I219" s="12">
        <v>59</v>
      </c>
      <c r="J219" s="12">
        <f t="shared" si="33"/>
        <v>98.33333333333333</v>
      </c>
      <c r="K219" s="12">
        <f t="shared" si="32"/>
        <v>98.33333333333333</v>
      </c>
    </row>
    <row r="220" spans="1:11" ht="60">
      <c r="A220" s="14" t="s">
        <v>453</v>
      </c>
      <c r="B220" s="11" t="s">
        <v>44</v>
      </c>
      <c r="C220" s="11" t="s">
        <v>49</v>
      </c>
      <c r="D220" s="11" t="s">
        <v>61</v>
      </c>
      <c r="E220" s="11" t="s">
        <v>201</v>
      </c>
      <c r="F220" s="11"/>
      <c r="G220" s="12">
        <f aca="true" t="shared" si="36" ref="G220:I222">G221</f>
        <v>100</v>
      </c>
      <c r="H220" s="12">
        <f t="shared" si="36"/>
        <v>100</v>
      </c>
      <c r="I220" s="12">
        <f t="shared" si="36"/>
        <v>0</v>
      </c>
      <c r="J220" s="12">
        <f t="shared" si="33"/>
        <v>0</v>
      </c>
      <c r="K220" s="12">
        <f t="shared" si="32"/>
        <v>0</v>
      </c>
    </row>
    <row r="221" spans="1:11" ht="30">
      <c r="A221" s="10" t="s">
        <v>332</v>
      </c>
      <c r="B221" s="11" t="s">
        <v>44</v>
      </c>
      <c r="C221" s="11" t="s">
        <v>49</v>
      </c>
      <c r="D221" s="11" t="s">
        <v>61</v>
      </c>
      <c r="E221" s="11" t="s">
        <v>274</v>
      </c>
      <c r="F221" s="11"/>
      <c r="G221" s="12">
        <f t="shared" si="36"/>
        <v>100</v>
      </c>
      <c r="H221" s="12">
        <f t="shared" si="36"/>
        <v>100</v>
      </c>
      <c r="I221" s="12">
        <f t="shared" si="36"/>
        <v>0</v>
      </c>
      <c r="J221" s="12">
        <f t="shared" si="33"/>
        <v>0</v>
      </c>
      <c r="K221" s="12">
        <f t="shared" si="32"/>
        <v>0</v>
      </c>
    </row>
    <row r="222" spans="1:11" ht="30">
      <c r="A222" s="13" t="s">
        <v>5</v>
      </c>
      <c r="B222" s="11" t="s">
        <v>44</v>
      </c>
      <c r="C222" s="11" t="s">
        <v>49</v>
      </c>
      <c r="D222" s="11" t="s">
        <v>61</v>
      </c>
      <c r="E222" s="11" t="s">
        <v>274</v>
      </c>
      <c r="F222" s="11" t="s">
        <v>3</v>
      </c>
      <c r="G222" s="12">
        <f t="shared" si="36"/>
        <v>100</v>
      </c>
      <c r="H222" s="12">
        <f t="shared" si="36"/>
        <v>100</v>
      </c>
      <c r="I222" s="12">
        <f t="shared" si="36"/>
        <v>0</v>
      </c>
      <c r="J222" s="12">
        <f t="shared" si="33"/>
        <v>0</v>
      </c>
      <c r="K222" s="12">
        <f t="shared" si="32"/>
        <v>0</v>
      </c>
    </row>
    <row r="223" spans="1:11" ht="45">
      <c r="A223" s="13" t="s">
        <v>6</v>
      </c>
      <c r="B223" s="11" t="s">
        <v>44</v>
      </c>
      <c r="C223" s="11" t="s">
        <v>49</v>
      </c>
      <c r="D223" s="11" t="s">
        <v>61</v>
      </c>
      <c r="E223" s="11" t="s">
        <v>274</v>
      </c>
      <c r="F223" s="11" t="s">
        <v>4</v>
      </c>
      <c r="G223" s="12">
        <v>100</v>
      </c>
      <c r="H223" s="12">
        <v>100</v>
      </c>
      <c r="I223" s="12">
        <v>0</v>
      </c>
      <c r="J223" s="12">
        <f t="shared" si="33"/>
        <v>0</v>
      </c>
      <c r="K223" s="12">
        <f t="shared" si="32"/>
        <v>0</v>
      </c>
    </row>
    <row r="224" spans="1:11" ht="90">
      <c r="A224" s="14" t="s">
        <v>454</v>
      </c>
      <c r="B224" s="11" t="s">
        <v>44</v>
      </c>
      <c r="C224" s="11" t="s">
        <v>49</v>
      </c>
      <c r="D224" s="11" t="s">
        <v>61</v>
      </c>
      <c r="E224" s="11" t="s">
        <v>275</v>
      </c>
      <c r="F224" s="11"/>
      <c r="G224" s="12">
        <f aca="true" t="shared" si="37" ref="G224:I226">G225</f>
        <v>7140</v>
      </c>
      <c r="H224" s="12">
        <f t="shared" si="37"/>
        <v>7140</v>
      </c>
      <c r="I224" s="12">
        <f t="shared" si="37"/>
        <v>5954.7</v>
      </c>
      <c r="J224" s="12">
        <f t="shared" si="33"/>
        <v>83.39915966386555</v>
      </c>
      <c r="K224" s="12">
        <f t="shared" si="32"/>
        <v>83.39915966386555</v>
      </c>
    </row>
    <row r="225" spans="1:11" ht="60">
      <c r="A225" s="10" t="s">
        <v>276</v>
      </c>
      <c r="B225" s="11" t="s">
        <v>44</v>
      </c>
      <c r="C225" s="11" t="s">
        <v>49</v>
      </c>
      <c r="D225" s="11" t="s">
        <v>61</v>
      </c>
      <c r="E225" s="11" t="s">
        <v>277</v>
      </c>
      <c r="F225" s="11"/>
      <c r="G225" s="12">
        <f t="shared" si="37"/>
        <v>7140</v>
      </c>
      <c r="H225" s="12">
        <f t="shared" si="37"/>
        <v>7140</v>
      </c>
      <c r="I225" s="12">
        <f t="shared" si="37"/>
        <v>5954.7</v>
      </c>
      <c r="J225" s="12">
        <f t="shared" si="33"/>
        <v>83.39915966386555</v>
      </c>
      <c r="K225" s="12">
        <f t="shared" si="32"/>
        <v>83.39915966386555</v>
      </c>
    </row>
    <row r="226" spans="1:11" ht="30">
      <c r="A226" s="13" t="s">
        <v>5</v>
      </c>
      <c r="B226" s="11" t="s">
        <v>44</v>
      </c>
      <c r="C226" s="11" t="s">
        <v>49</v>
      </c>
      <c r="D226" s="11" t="s">
        <v>61</v>
      </c>
      <c r="E226" s="11" t="s">
        <v>277</v>
      </c>
      <c r="F226" s="11" t="s">
        <v>3</v>
      </c>
      <c r="G226" s="12">
        <f t="shared" si="37"/>
        <v>7140</v>
      </c>
      <c r="H226" s="12">
        <f t="shared" si="37"/>
        <v>7140</v>
      </c>
      <c r="I226" s="12">
        <f t="shared" si="37"/>
        <v>5954.7</v>
      </c>
      <c r="J226" s="12">
        <f t="shared" si="33"/>
        <v>83.39915966386555</v>
      </c>
      <c r="K226" s="12">
        <f t="shared" si="32"/>
        <v>83.39915966386555</v>
      </c>
    </row>
    <row r="227" spans="1:11" ht="45">
      <c r="A227" s="13" t="s">
        <v>6</v>
      </c>
      <c r="B227" s="11" t="s">
        <v>44</v>
      </c>
      <c r="C227" s="11" t="s">
        <v>49</v>
      </c>
      <c r="D227" s="11" t="s">
        <v>61</v>
      </c>
      <c r="E227" s="11" t="s">
        <v>277</v>
      </c>
      <c r="F227" s="11" t="s">
        <v>4</v>
      </c>
      <c r="G227" s="12">
        <f>7600-460</f>
        <v>7140</v>
      </c>
      <c r="H227" s="12">
        <f>7600-460</f>
        <v>7140</v>
      </c>
      <c r="I227" s="12">
        <v>5954.7</v>
      </c>
      <c r="J227" s="12">
        <f t="shared" si="33"/>
        <v>83.39915966386555</v>
      </c>
      <c r="K227" s="12">
        <f t="shared" si="32"/>
        <v>83.39915966386555</v>
      </c>
    </row>
    <row r="228" spans="1:11" ht="60">
      <c r="A228" s="14" t="s">
        <v>278</v>
      </c>
      <c r="B228" s="11" t="s">
        <v>44</v>
      </c>
      <c r="C228" s="11" t="s">
        <v>49</v>
      </c>
      <c r="D228" s="11" t="s">
        <v>61</v>
      </c>
      <c r="E228" s="11" t="s">
        <v>202</v>
      </c>
      <c r="F228" s="11"/>
      <c r="G228" s="12">
        <f>G229</f>
        <v>8845.5</v>
      </c>
      <c r="H228" s="12">
        <f>H229</f>
        <v>8845.5</v>
      </c>
      <c r="I228" s="12">
        <f>I229</f>
        <v>7991.400000000001</v>
      </c>
      <c r="J228" s="12">
        <f t="shared" si="33"/>
        <v>90.34424283534001</v>
      </c>
      <c r="K228" s="12">
        <f t="shared" si="32"/>
        <v>90.34424283534001</v>
      </c>
    </row>
    <row r="229" spans="1:11" ht="45">
      <c r="A229" s="14" t="s">
        <v>334</v>
      </c>
      <c r="B229" s="11" t="s">
        <v>44</v>
      </c>
      <c r="C229" s="11" t="s">
        <v>49</v>
      </c>
      <c r="D229" s="11" t="s">
        <v>61</v>
      </c>
      <c r="E229" s="11" t="s">
        <v>204</v>
      </c>
      <c r="F229" s="11"/>
      <c r="G229" s="12">
        <f>G230+G233</f>
        <v>8845.5</v>
      </c>
      <c r="H229" s="12">
        <f>H230+H233</f>
        <v>8845.5</v>
      </c>
      <c r="I229" s="12">
        <f>I230+I233</f>
        <v>7991.400000000001</v>
      </c>
      <c r="J229" s="12">
        <f t="shared" si="33"/>
        <v>90.34424283534001</v>
      </c>
      <c r="K229" s="12">
        <f t="shared" si="32"/>
        <v>90.34424283534001</v>
      </c>
    </row>
    <row r="230" spans="1:11" ht="45">
      <c r="A230" s="14" t="s">
        <v>284</v>
      </c>
      <c r="B230" s="11" t="s">
        <v>44</v>
      </c>
      <c r="C230" s="11" t="s">
        <v>49</v>
      </c>
      <c r="D230" s="11" t="s">
        <v>61</v>
      </c>
      <c r="E230" s="11" t="s">
        <v>283</v>
      </c>
      <c r="F230" s="11"/>
      <c r="G230" s="12">
        <f aca="true" t="shared" si="38" ref="G230:I231">G231</f>
        <v>200</v>
      </c>
      <c r="H230" s="12">
        <f t="shared" si="38"/>
        <v>200</v>
      </c>
      <c r="I230" s="12">
        <f t="shared" si="38"/>
        <v>135</v>
      </c>
      <c r="J230" s="12">
        <f t="shared" si="33"/>
        <v>67.5</v>
      </c>
      <c r="K230" s="12">
        <f t="shared" si="32"/>
        <v>67.5</v>
      </c>
    </row>
    <row r="231" spans="1:11" ht="30">
      <c r="A231" s="13" t="s">
        <v>5</v>
      </c>
      <c r="B231" s="11" t="s">
        <v>44</v>
      </c>
      <c r="C231" s="11" t="s">
        <v>49</v>
      </c>
      <c r="D231" s="11" t="s">
        <v>61</v>
      </c>
      <c r="E231" s="11" t="s">
        <v>283</v>
      </c>
      <c r="F231" s="11" t="s">
        <v>3</v>
      </c>
      <c r="G231" s="12">
        <f t="shared" si="38"/>
        <v>200</v>
      </c>
      <c r="H231" s="12">
        <f t="shared" si="38"/>
        <v>200</v>
      </c>
      <c r="I231" s="12">
        <f t="shared" si="38"/>
        <v>135</v>
      </c>
      <c r="J231" s="12">
        <f t="shared" si="33"/>
        <v>67.5</v>
      </c>
      <c r="K231" s="12">
        <f t="shared" si="32"/>
        <v>67.5</v>
      </c>
    </row>
    <row r="232" spans="1:11" ht="45">
      <c r="A232" s="13" t="s">
        <v>6</v>
      </c>
      <c r="B232" s="11" t="s">
        <v>44</v>
      </c>
      <c r="C232" s="11" t="s">
        <v>49</v>
      </c>
      <c r="D232" s="11" t="s">
        <v>61</v>
      </c>
      <c r="E232" s="11" t="s">
        <v>283</v>
      </c>
      <c r="F232" s="11" t="s">
        <v>4</v>
      </c>
      <c r="G232" s="12">
        <f>1100-900</f>
        <v>200</v>
      </c>
      <c r="H232" s="12">
        <f>1100-900</f>
        <v>200</v>
      </c>
      <c r="I232" s="12">
        <v>135</v>
      </c>
      <c r="J232" s="12">
        <f t="shared" si="33"/>
        <v>67.5</v>
      </c>
      <c r="K232" s="12">
        <f t="shared" si="32"/>
        <v>67.5</v>
      </c>
    </row>
    <row r="233" spans="1:11" ht="30">
      <c r="A233" s="14" t="s">
        <v>285</v>
      </c>
      <c r="B233" s="11" t="s">
        <v>44</v>
      </c>
      <c r="C233" s="11" t="s">
        <v>49</v>
      </c>
      <c r="D233" s="11" t="s">
        <v>61</v>
      </c>
      <c r="E233" s="11" t="s">
        <v>515</v>
      </c>
      <c r="F233" s="11"/>
      <c r="G233" s="12">
        <f>G236+G234+G238</f>
        <v>8645.5</v>
      </c>
      <c r="H233" s="12">
        <f>H236+H234+H238</f>
        <v>8645.5</v>
      </c>
      <c r="I233" s="12">
        <f>I236+I234+I238</f>
        <v>7856.400000000001</v>
      </c>
      <c r="J233" s="12">
        <f t="shared" si="33"/>
        <v>90.872708345382</v>
      </c>
      <c r="K233" s="12">
        <f t="shared" si="32"/>
        <v>90.872708345382</v>
      </c>
    </row>
    <row r="234" spans="1:11" ht="75">
      <c r="A234" s="13" t="s">
        <v>0</v>
      </c>
      <c r="B234" s="11" t="s">
        <v>44</v>
      </c>
      <c r="C234" s="11" t="s">
        <v>49</v>
      </c>
      <c r="D234" s="11" t="s">
        <v>61</v>
      </c>
      <c r="E234" s="11" t="s">
        <v>515</v>
      </c>
      <c r="F234" s="11" t="s">
        <v>228</v>
      </c>
      <c r="G234" s="12">
        <f>G235</f>
        <v>8264.9</v>
      </c>
      <c r="H234" s="12">
        <f>H235</f>
        <v>8264.9</v>
      </c>
      <c r="I234" s="12">
        <f>I235</f>
        <v>7735.1</v>
      </c>
      <c r="J234" s="12">
        <f t="shared" si="33"/>
        <v>93.58975910174352</v>
      </c>
      <c r="K234" s="12">
        <f t="shared" si="32"/>
        <v>93.58975910174352</v>
      </c>
    </row>
    <row r="235" spans="1:11" ht="30">
      <c r="A235" s="13" t="s">
        <v>22</v>
      </c>
      <c r="B235" s="11" t="s">
        <v>44</v>
      </c>
      <c r="C235" s="11" t="s">
        <v>49</v>
      </c>
      <c r="D235" s="11" t="s">
        <v>61</v>
      </c>
      <c r="E235" s="11" t="s">
        <v>515</v>
      </c>
      <c r="F235" s="11" t="s">
        <v>33</v>
      </c>
      <c r="G235" s="12">
        <f>6896.4+439.2+929.3</f>
        <v>8264.9</v>
      </c>
      <c r="H235" s="12">
        <f>6896.4+439.2+929.3</f>
        <v>8264.9</v>
      </c>
      <c r="I235" s="12">
        <v>7735.1</v>
      </c>
      <c r="J235" s="12">
        <f t="shared" si="33"/>
        <v>93.58975910174352</v>
      </c>
      <c r="K235" s="12">
        <f t="shared" si="32"/>
        <v>93.58975910174352</v>
      </c>
    </row>
    <row r="236" spans="1:11" ht="30">
      <c r="A236" s="13" t="s">
        <v>5</v>
      </c>
      <c r="B236" s="11" t="s">
        <v>44</v>
      </c>
      <c r="C236" s="11" t="s">
        <v>49</v>
      </c>
      <c r="D236" s="11" t="s">
        <v>61</v>
      </c>
      <c r="E236" s="11" t="s">
        <v>515</v>
      </c>
      <c r="F236" s="11" t="s">
        <v>3</v>
      </c>
      <c r="G236" s="12">
        <f>G237</f>
        <v>375.6</v>
      </c>
      <c r="H236" s="12">
        <f>H237</f>
        <v>375.6</v>
      </c>
      <c r="I236" s="12">
        <f>I237</f>
        <v>119.2</v>
      </c>
      <c r="J236" s="12">
        <f t="shared" si="33"/>
        <v>31.735889243876464</v>
      </c>
      <c r="K236" s="12">
        <f t="shared" si="32"/>
        <v>31.735889243876464</v>
      </c>
    </row>
    <row r="237" spans="1:11" ht="45">
      <c r="A237" s="13" t="s">
        <v>6</v>
      </c>
      <c r="B237" s="11" t="s">
        <v>44</v>
      </c>
      <c r="C237" s="11" t="s">
        <v>49</v>
      </c>
      <c r="D237" s="11" t="s">
        <v>61</v>
      </c>
      <c r="E237" s="11" t="s">
        <v>515</v>
      </c>
      <c r="F237" s="11" t="s">
        <v>4</v>
      </c>
      <c r="G237" s="12">
        <v>375.6</v>
      </c>
      <c r="H237" s="12">
        <v>375.6</v>
      </c>
      <c r="I237" s="12">
        <v>119.2</v>
      </c>
      <c r="J237" s="12">
        <f t="shared" si="33"/>
        <v>31.735889243876464</v>
      </c>
      <c r="K237" s="12">
        <f t="shared" si="32"/>
        <v>31.735889243876464</v>
      </c>
    </row>
    <row r="238" spans="1:11" ht="15">
      <c r="A238" s="13" t="s">
        <v>13</v>
      </c>
      <c r="B238" s="11" t="s">
        <v>44</v>
      </c>
      <c r="C238" s="11" t="s">
        <v>49</v>
      </c>
      <c r="D238" s="11" t="s">
        <v>61</v>
      </c>
      <c r="E238" s="11" t="s">
        <v>515</v>
      </c>
      <c r="F238" s="11" t="s">
        <v>11</v>
      </c>
      <c r="G238" s="12">
        <f>G239</f>
        <v>5</v>
      </c>
      <c r="H238" s="12">
        <f>H239</f>
        <v>5</v>
      </c>
      <c r="I238" s="12">
        <f>I239</f>
        <v>2.1</v>
      </c>
      <c r="J238" s="12">
        <f t="shared" si="33"/>
        <v>42.00000000000001</v>
      </c>
      <c r="K238" s="12">
        <f t="shared" si="32"/>
        <v>42.00000000000001</v>
      </c>
    </row>
    <row r="239" spans="1:11" ht="15">
      <c r="A239" s="10" t="s">
        <v>14</v>
      </c>
      <c r="B239" s="11" t="s">
        <v>44</v>
      </c>
      <c r="C239" s="11" t="s">
        <v>49</v>
      </c>
      <c r="D239" s="11" t="s">
        <v>61</v>
      </c>
      <c r="E239" s="11" t="s">
        <v>515</v>
      </c>
      <c r="F239" s="11" t="s">
        <v>12</v>
      </c>
      <c r="G239" s="12">
        <v>5</v>
      </c>
      <c r="H239" s="12">
        <v>5</v>
      </c>
      <c r="I239" s="12">
        <v>2.1</v>
      </c>
      <c r="J239" s="12">
        <f t="shared" si="33"/>
        <v>42.00000000000001</v>
      </c>
      <c r="K239" s="12">
        <f t="shared" si="32"/>
        <v>42.00000000000001</v>
      </c>
    </row>
    <row r="240" spans="1:11" ht="45">
      <c r="A240" s="14" t="s">
        <v>289</v>
      </c>
      <c r="B240" s="11" t="s">
        <v>44</v>
      </c>
      <c r="C240" s="11" t="s">
        <v>49</v>
      </c>
      <c r="D240" s="11" t="s">
        <v>61</v>
      </c>
      <c r="E240" s="11" t="s">
        <v>135</v>
      </c>
      <c r="F240" s="11"/>
      <c r="G240" s="12">
        <f>G241</f>
        <v>114</v>
      </c>
      <c r="H240" s="12">
        <f>H241</f>
        <v>114</v>
      </c>
      <c r="I240" s="12">
        <f>I241</f>
        <v>44.6</v>
      </c>
      <c r="J240" s="12">
        <f t="shared" si="33"/>
        <v>39.122807017543856</v>
      </c>
      <c r="K240" s="12">
        <f t="shared" si="32"/>
        <v>39.122807017543856</v>
      </c>
    </row>
    <row r="241" spans="1:11" ht="30">
      <c r="A241" s="14" t="s">
        <v>336</v>
      </c>
      <c r="B241" s="11" t="s">
        <v>44</v>
      </c>
      <c r="C241" s="11" t="s">
        <v>49</v>
      </c>
      <c r="D241" s="11" t="s">
        <v>61</v>
      </c>
      <c r="E241" s="11" t="s">
        <v>136</v>
      </c>
      <c r="F241" s="11"/>
      <c r="G241" s="12">
        <f>G242+G245</f>
        <v>114</v>
      </c>
      <c r="H241" s="12">
        <f>H242+H245</f>
        <v>114</v>
      </c>
      <c r="I241" s="12">
        <f>I242+I245</f>
        <v>44.6</v>
      </c>
      <c r="J241" s="12">
        <f t="shared" si="33"/>
        <v>39.122807017543856</v>
      </c>
      <c r="K241" s="12">
        <f t="shared" si="32"/>
        <v>39.122807017543856</v>
      </c>
    </row>
    <row r="242" spans="1:11" ht="30">
      <c r="A242" s="10" t="s">
        <v>291</v>
      </c>
      <c r="B242" s="11" t="s">
        <v>44</v>
      </c>
      <c r="C242" s="11" t="s">
        <v>49</v>
      </c>
      <c r="D242" s="11" t="s">
        <v>61</v>
      </c>
      <c r="E242" s="11" t="s">
        <v>290</v>
      </c>
      <c r="F242" s="11"/>
      <c r="G242" s="12">
        <f aca="true" t="shared" si="39" ref="G242:I243">G243</f>
        <v>95</v>
      </c>
      <c r="H242" s="12">
        <f t="shared" si="39"/>
        <v>95</v>
      </c>
      <c r="I242" s="12">
        <f t="shared" si="39"/>
        <v>44.6</v>
      </c>
      <c r="J242" s="12">
        <f t="shared" si="33"/>
        <v>46.94736842105263</v>
      </c>
      <c r="K242" s="12">
        <f t="shared" si="32"/>
        <v>46.94736842105263</v>
      </c>
    </row>
    <row r="243" spans="1:11" ht="30">
      <c r="A243" s="13" t="s">
        <v>5</v>
      </c>
      <c r="B243" s="11" t="s">
        <v>44</v>
      </c>
      <c r="C243" s="11" t="s">
        <v>49</v>
      </c>
      <c r="D243" s="11" t="s">
        <v>61</v>
      </c>
      <c r="E243" s="11" t="s">
        <v>290</v>
      </c>
      <c r="F243" s="11" t="s">
        <v>3</v>
      </c>
      <c r="G243" s="12">
        <f t="shared" si="39"/>
        <v>95</v>
      </c>
      <c r="H243" s="12">
        <f t="shared" si="39"/>
        <v>95</v>
      </c>
      <c r="I243" s="12">
        <f t="shared" si="39"/>
        <v>44.6</v>
      </c>
      <c r="J243" s="12">
        <f t="shared" si="33"/>
        <v>46.94736842105263</v>
      </c>
      <c r="K243" s="12">
        <f t="shared" si="32"/>
        <v>46.94736842105263</v>
      </c>
    </row>
    <row r="244" spans="1:11" ht="45">
      <c r="A244" s="13" t="s">
        <v>6</v>
      </c>
      <c r="B244" s="11" t="s">
        <v>44</v>
      </c>
      <c r="C244" s="11" t="s">
        <v>49</v>
      </c>
      <c r="D244" s="11" t="s">
        <v>61</v>
      </c>
      <c r="E244" s="11" t="s">
        <v>290</v>
      </c>
      <c r="F244" s="11" t="s">
        <v>4</v>
      </c>
      <c r="G244" s="12">
        <v>95</v>
      </c>
      <c r="H244" s="12">
        <v>95</v>
      </c>
      <c r="I244" s="12">
        <v>44.6</v>
      </c>
      <c r="J244" s="12">
        <f t="shared" si="33"/>
        <v>46.94736842105263</v>
      </c>
      <c r="K244" s="12">
        <f t="shared" si="32"/>
        <v>46.94736842105263</v>
      </c>
    </row>
    <row r="245" spans="1:11" ht="45">
      <c r="A245" s="10" t="s">
        <v>293</v>
      </c>
      <c r="B245" s="11" t="s">
        <v>44</v>
      </c>
      <c r="C245" s="11" t="s">
        <v>49</v>
      </c>
      <c r="D245" s="11" t="s">
        <v>61</v>
      </c>
      <c r="E245" s="11" t="s">
        <v>292</v>
      </c>
      <c r="F245" s="11"/>
      <c r="G245" s="12">
        <f aca="true" t="shared" si="40" ref="G245:I246">G246</f>
        <v>19</v>
      </c>
      <c r="H245" s="12">
        <f t="shared" si="40"/>
        <v>19</v>
      </c>
      <c r="I245" s="12">
        <f t="shared" si="40"/>
        <v>0</v>
      </c>
      <c r="J245" s="12">
        <f t="shared" si="33"/>
        <v>0</v>
      </c>
      <c r="K245" s="12">
        <f t="shared" si="32"/>
        <v>0</v>
      </c>
    </row>
    <row r="246" spans="1:11" ht="30">
      <c r="A246" s="13" t="s">
        <v>5</v>
      </c>
      <c r="B246" s="11" t="s">
        <v>44</v>
      </c>
      <c r="C246" s="11" t="s">
        <v>49</v>
      </c>
      <c r="D246" s="11" t="s">
        <v>61</v>
      </c>
      <c r="E246" s="11" t="s">
        <v>292</v>
      </c>
      <c r="F246" s="11" t="s">
        <v>3</v>
      </c>
      <c r="G246" s="12">
        <f t="shared" si="40"/>
        <v>19</v>
      </c>
      <c r="H246" s="12">
        <f t="shared" si="40"/>
        <v>19</v>
      </c>
      <c r="I246" s="12">
        <f t="shared" si="40"/>
        <v>0</v>
      </c>
      <c r="J246" s="12">
        <f t="shared" si="33"/>
        <v>0</v>
      </c>
      <c r="K246" s="12">
        <f t="shared" si="32"/>
        <v>0</v>
      </c>
    </row>
    <row r="247" spans="1:11" ht="45">
      <c r="A247" s="13" t="s">
        <v>6</v>
      </c>
      <c r="B247" s="11" t="s">
        <v>44</v>
      </c>
      <c r="C247" s="11" t="s">
        <v>49</v>
      </c>
      <c r="D247" s="11" t="s">
        <v>61</v>
      </c>
      <c r="E247" s="11" t="s">
        <v>292</v>
      </c>
      <c r="F247" s="11" t="s">
        <v>4</v>
      </c>
      <c r="G247" s="12">
        <v>19</v>
      </c>
      <c r="H247" s="12">
        <v>19</v>
      </c>
      <c r="I247" s="12">
        <v>0</v>
      </c>
      <c r="J247" s="12">
        <f t="shared" si="33"/>
        <v>0</v>
      </c>
      <c r="K247" s="12">
        <f t="shared" si="32"/>
        <v>0</v>
      </c>
    </row>
    <row r="248" spans="1:11" ht="15">
      <c r="A248" s="14" t="s">
        <v>68</v>
      </c>
      <c r="B248" s="11" t="s">
        <v>44</v>
      </c>
      <c r="C248" s="11" t="s">
        <v>52</v>
      </c>
      <c r="D248" s="11"/>
      <c r="E248" s="11"/>
      <c r="F248" s="11"/>
      <c r="G248" s="12">
        <f>G265+G330+G366+G249+G258</f>
        <v>109150</v>
      </c>
      <c r="H248" s="12">
        <f>H265+H330+H366+H249+H258</f>
        <v>109150</v>
      </c>
      <c r="I248" s="12">
        <f>I265+I330+I366+I249+I258</f>
        <v>87982.40000000001</v>
      </c>
      <c r="J248" s="12">
        <f t="shared" si="33"/>
        <v>80.60687127805772</v>
      </c>
      <c r="K248" s="12">
        <f t="shared" si="32"/>
        <v>80.60687127805772</v>
      </c>
    </row>
    <row r="249" spans="1:11" ht="15">
      <c r="A249" s="14" t="s">
        <v>316</v>
      </c>
      <c r="B249" s="11" t="s">
        <v>44</v>
      </c>
      <c r="C249" s="11" t="s">
        <v>52</v>
      </c>
      <c r="D249" s="11" t="s">
        <v>77</v>
      </c>
      <c r="E249" s="11"/>
      <c r="F249" s="11"/>
      <c r="G249" s="12">
        <f aca="true" t="shared" si="41" ref="G249:I252">G250</f>
        <v>1432</v>
      </c>
      <c r="H249" s="12">
        <f t="shared" si="41"/>
        <v>1432</v>
      </c>
      <c r="I249" s="12">
        <f t="shared" si="41"/>
        <v>398.6</v>
      </c>
      <c r="J249" s="12">
        <f t="shared" si="33"/>
        <v>27.83519553072626</v>
      </c>
      <c r="K249" s="12">
        <f t="shared" si="32"/>
        <v>27.83519553072626</v>
      </c>
    </row>
    <row r="250" spans="1:11" ht="45">
      <c r="A250" s="14" t="s">
        <v>343</v>
      </c>
      <c r="B250" s="11" t="s">
        <v>44</v>
      </c>
      <c r="C250" s="11" t="s">
        <v>52</v>
      </c>
      <c r="D250" s="11" t="s">
        <v>77</v>
      </c>
      <c r="E250" s="11" t="s">
        <v>344</v>
      </c>
      <c r="F250" s="11"/>
      <c r="G250" s="12">
        <f t="shared" si="41"/>
        <v>1432</v>
      </c>
      <c r="H250" s="12">
        <f t="shared" si="41"/>
        <v>1432</v>
      </c>
      <c r="I250" s="12">
        <f t="shared" si="41"/>
        <v>398.6</v>
      </c>
      <c r="J250" s="12">
        <f t="shared" si="33"/>
        <v>27.83519553072626</v>
      </c>
      <c r="K250" s="12">
        <f t="shared" si="32"/>
        <v>27.83519553072626</v>
      </c>
    </row>
    <row r="251" spans="1:11" ht="45">
      <c r="A251" s="14" t="s">
        <v>347</v>
      </c>
      <c r="B251" s="11" t="s">
        <v>44</v>
      </c>
      <c r="C251" s="11" t="s">
        <v>52</v>
      </c>
      <c r="D251" s="11" t="s">
        <v>77</v>
      </c>
      <c r="E251" s="11" t="s">
        <v>349</v>
      </c>
      <c r="F251" s="11"/>
      <c r="G251" s="12">
        <f t="shared" si="41"/>
        <v>1432</v>
      </c>
      <c r="H251" s="12">
        <f t="shared" si="41"/>
        <v>1432</v>
      </c>
      <c r="I251" s="12">
        <f t="shared" si="41"/>
        <v>398.6</v>
      </c>
      <c r="J251" s="12">
        <f t="shared" si="33"/>
        <v>27.83519553072626</v>
      </c>
      <c r="K251" s="12">
        <f t="shared" si="32"/>
        <v>27.83519553072626</v>
      </c>
    </row>
    <row r="252" spans="1:11" ht="60">
      <c r="A252" s="14" t="s">
        <v>365</v>
      </c>
      <c r="B252" s="11" t="s">
        <v>44</v>
      </c>
      <c r="C252" s="11" t="s">
        <v>52</v>
      </c>
      <c r="D252" s="11" t="s">
        <v>77</v>
      </c>
      <c r="E252" s="11" t="s">
        <v>366</v>
      </c>
      <c r="F252" s="11"/>
      <c r="G252" s="12">
        <f t="shared" si="41"/>
        <v>1432</v>
      </c>
      <c r="H252" s="12">
        <f t="shared" si="41"/>
        <v>1432</v>
      </c>
      <c r="I252" s="12">
        <f t="shared" si="41"/>
        <v>398.6</v>
      </c>
      <c r="J252" s="12">
        <f t="shared" si="33"/>
        <v>27.83519553072626</v>
      </c>
      <c r="K252" s="12">
        <f t="shared" si="32"/>
        <v>27.83519553072626</v>
      </c>
    </row>
    <row r="253" spans="1:11" ht="60">
      <c r="A253" s="14" t="s">
        <v>380</v>
      </c>
      <c r="B253" s="11" t="s">
        <v>44</v>
      </c>
      <c r="C253" s="11" t="s">
        <v>52</v>
      </c>
      <c r="D253" s="11" t="s">
        <v>77</v>
      </c>
      <c r="E253" s="11" t="s">
        <v>367</v>
      </c>
      <c r="F253" s="11"/>
      <c r="G253" s="12">
        <f>G254+G256</f>
        <v>1432</v>
      </c>
      <c r="H253" s="12">
        <f>H254+H256</f>
        <v>1432</v>
      </c>
      <c r="I253" s="12">
        <f>I254+I256</f>
        <v>398.6</v>
      </c>
      <c r="J253" s="12">
        <f t="shared" si="33"/>
        <v>27.83519553072626</v>
      </c>
      <c r="K253" s="12">
        <f t="shared" si="32"/>
        <v>27.83519553072626</v>
      </c>
    </row>
    <row r="254" spans="1:11" ht="75">
      <c r="A254" s="13" t="s">
        <v>0</v>
      </c>
      <c r="B254" s="11" t="s">
        <v>44</v>
      </c>
      <c r="C254" s="11" t="s">
        <v>52</v>
      </c>
      <c r="D254" s="11" t="s">
        <v>77</v>
      </c>
      <c r="E254" s="11" t="s">
        <v>367</v>
      </c>
      <c r="F254" s="11" t="s">
        <v>228</v>
      </c>
      <c r="G254" s="12">
        <f>G255</f>
        <v>239.8</v>
      </c>
      <c r="H254" s="12">
        <f>H255</f>
        <v>239.8</v>
      </c>
      <c r="I254" s="12">
        <f>I255</f>
        <v>239.7</v>
      </c>
      <c r="J254" s="12">
        <f t="shared" si="33"/>
        <v>99.95829858215178</v>
      </c>
      <c r="K254" s="12">
        <f t="shared" si="32"/>
        <v>99.95829858215178</v>
      </c>
    </row>
    <row r="255" spans="1:11" ht="30">
      <c r="A255" s="13" t="s">
        <v>1</v>
      </c>
      <c r="B255" s="11" t="s">
        <v>44</v>
      </c>
      <c r="C255" s="11" t="s">
        <v>52</v>
      </c>
      <c r="D255" s="11" t="s">
        <v>77</v>
      </c>
      <c r="E255" s="11" t="s">
        <v>367</v>
      </c>
      <c r="F255" s="11" t="s">
        <v>2</v>
      </c>
      <c r="G255" s="12">
        <f>234-6.2+12</f>
        <v>239.8</v>
      </c>
      <c r="H255" s="12">
        <f>234-6.2+12</f>
        <v>239.8</v>
      </c>
      <c r="I255" s="12">
        <v>239.7</v>
      </c>
      <c r="J255" s="12">
        <f t="shared" si="33"/>
        <v>99.95829858215178</v>
      </c>
      <c r="K255" s="12">
        <f t="shared" si="32"/>
        <v>99.95829858215178</v>
      </c>
    </row>
    <row r="256" spans="1:11" ht="30">
      <c r="A256" s="13" t="s">
        <v>5</v>
      </c>
      <c r="B256" s="11" t="s">
        <v>44</v>
      </c>
      <c r="C256" s="11" t="s">
        <v>52</v>
      </c>
      <c r="D256" s="11" t="s">
        <v>77</v>
      </c>
      <c r="E256" s="11" t="s">
        <v>367</v>
      </c>
      <c r="F256" s="11" t="s">
        <v>3</v>
      </c>
      <c r="G256" s="12">
        <f>G257</f>
        <v>1192.2</v>
      </c>
      <c r="H256" s="12">
        <f>H257</f>
        <v>1192.2</v>
      </c>
      <c r="I256" s="12">
        <f>I257</f>
        <v>158.9</v>
      </c>
      <c r="J256" s="12">
        <f t="shared" si="33"/>
        <v>13.328300620701224</v>
      </c>
      <c r="K256" s="12">
        <f t="shared" si="32"/>
        <v>13.328300620701224</v>
      </c>
    </row>
    <row r="257" spans="1:11" ht="45">
      <c r="A257" s="13" t="s">
        <v>6</v>
      </c>
      <c r="B257" s="11" t="s">
        <v>44</v>
      </c>
      <c r="C257" s="11" t="s">
        <v>52</v>
      </c>
      <c r="D257" s="11" t="s">
        <v>77</v>
      </c>
      <c r="E257" s="11" t="s">
        <v>367</v>
      </c>
      <c r="F257" s="11" t="s">
        <v>4</v>
      </c>
      <c r="G257" s="12">
        <f>565+28+6.2+605-12</f>
        <v>1192.2</v>
      </c>
      <c r="H257" s="12">
        <f>565+28+6.2+605-12</f>
        <v>1192.2</v>
      </c>
      <c r="I257" s="12">
        <v>158.9</v>
      </c>
      <c r="J257" s="12">
        <f t="shared" si="33"/>
        <v>13.328300620701224</v>
      </c>
      <c r="K257" s="12">
        <f t="shared" si="32"/>
        <v>13.328300620701224</v>
      </c>
    </row>
    <row r="258" spans="1:11" ht="15">
      <c r="A258" s="14" t="s">
        <v>763</v>
      </c>
      <c r="B258" s="11" t="s">
        <v>44</v>
      </c>
      <c r="C258" s="11" t="s">
        <v>52</v>
      </c>
      <c r="D258" s="11" t="s">
        <v>70</v>
      </c>
      <c r="E258" s="11"/>
      <c r="F258" s="11"/>
      <c r="G258" s="12">
        <f aca="true" t="shared" si="42" ref="G258:I263">G259</f>
        <v>0.1</v>
      </c>
      <c r="H258" s="12">
        <f t="shared" si="42"/>
        <v>0.1</v>
      </c>
      <c r="I258" s="12">
        <f t="shared" si="42"/>
        <v>0.1</v>
      </c>
      <c r="J258" s="12">
        <f t="shared" si="33"/>
        <v>100</v>
      </c>
      <c r="K258" s="12">
        <f t="shared" si="32"/>
        <v>100</v>
      </c>
    </row>
    <row r="259" spans="1:11" ht="75">
      <c r="A259" s="14" t="s">
        <v>489</v>
      </c>
      <c r="B259" s="11" t="s">
        <v>44</v>
      </c>
      <c r="C259" s="11" t="s">
        <v>52</v>
      </c>
      <c r="D259" s="11" t="s">
        <v>70</v>
      </c>
      <c r="E259" s="11" t="s">
        <v>219</v>
      </c>
      <c r="F259" s="11"/>
      <c r="G259" s="12">
        <f t="shared" si="42"/>
        <v>0.1</v>
      </c>
      <c r="H259" s="12">
        <f t="shared" si="42"/>
        <v>0.1</v>
      </c>
      <c r="I259" s="12">
        <f t="shared" si="42"/>
        <v>0.1</v>
      </c>
      <c r="J259" s="12">
        <f t="shared" si="33"/>
        <v>100</v>
      </c>
      <c r="K259" s="12">
        <f t="shared" si="32"/>
        <v>100</v>
      </c>
    </row>
    <row r="260" spans="1:11" ht="30">
      <c r="A260" s="14" t="s">
        <v>764</v>
      </c>
      <c r="B260" s="11" t="s">
        <v>44</v>
      </c>
      <c r="C260" s="11" t="s">
        <v>52</v>
      </c>
      <c r="D260" s="11" t="s">
        <v>70</v>
      </c>
      <c r="E260" s="11" t="s">
        <v>765</v>
      </c>
      <c r="F260" s="11"/>
      <c r="G260" s="12">
        <f t="shared" si="42"/>
        <v>0.1</v>
      </c>
      <c r="H260" s="12">
        <f t="shared" si="42"/>
        <v>0.1</v>
      </c>
      <c r="I260" s="12">
        <f t="shared" si="42"/>
        <v>0.1</v>
      </c>
      <c r="J260" s="12">
        <f t="shared" si="33"/>
        <v>100</v>
      </c>
      <c r="K260" s="12">
        <f t="shared" si="32"/>
        <v>100</v>
      </c>
    </row>
    <row r="261" spans="1:11" ht="90">
      <c r="A261" s="14" t="s">
        <v>766</v>
      </c>
      <c r="B261" s="11" t="s">
        <v>44</v>
      </c>
      <c r="C261" s="11" t="s">
        <v>52</v>
      </c>
      <c r="D261" s="11" t="s">
        <v>70</v>
      </c>
      <c r="E261" s="11" t="s">
        <v>767</v>
      </c>
      <c r="F261" s="11"/>
      <c r="G261" s="12">
        <f t="shared" si="42"/>
        <v>0.1</v>
      </c>
      <c r="H261" s="12">
        <f t="shared" si="42"/>
        <v>0.1</v>
      </c>
      <c r="I261" s="12">
        <f t="shared" si="42"/>
        <v>0.1</v>
      </c>
      <c r="J261" s="12">
        <f t="shared" si="33"/>
        <v>100</v>
      </c>
      <c r="K261" s="12">
        <f t="shared" si="32"/>
        <v>100</v>
      </c>
    </row>
    <row r="262" spans="1:11" ht="75">
      <c r="A262" s="14" t="s">
        <v>768</v>
      </c>
      <c r="B262" s="11" t="s">
        <v>44</v>
      </c>
      <c r="C262" s="11" t="s">
        <v>52</v>
      </c>
      <c r="D262" s="11" t="s">
        <v>70</v>
      </c>
      <c r="E262" s="11" t="s">
        <v>769</v>
      </c>
      <c r="F262" s="11"/>
      <c r="G262" s="12">
        <f t="shared" si="42"/>
        <v>0.1</v>
      </c>
      <c r="H262" s="12">
        <f t="shared" si="42"/>
        <v>0.1</v>
      </c>
      <c r="I262" s="12">
        <f t="shared" si="42"/>
        <v>0.1</v>
      </c>
      <c r="J262" s="12">
        <f t="shared" si="33"/>
        <v>100</v>
      </c>
      <c r="K262" s="12">
        <f t="shared" si="32"/>
        <v>100</v>
      </c>
    </row>
    <row r="263" spans="1:11" ht="30">
      <c r="A263" s="13" t="s">
        <v>5</v>
      </c>
      <c r="B263" s="11" t="s">
        <v>44</v>
      </c>
      <c r="C263" s="11" t="s">
        <v>52</v>
      </c>
      <c r="D263" s="11" t="s">
        <v>70</v>
      </c>
      <c r="E263" s="11" t="s">
        <v>769</v>
      </c>
      <c r="F263" s="11" t="s">
        <v>3</v>
      </c>
      <c r="G263" s="12">
        <f t="shared" si="42"/>
        <v>0.1</v>
      </c>
      <c r="H263" s="12">
        <f t="shared" si="42"/>
        <v>0.1</v>
      </c>
      <c r="I263" s="12">
        <f t="shared" si="42"/>
        <v>0.1</v>
      </c>
      <c r="J263" s="12">
        <f t="shared" si="33"/>
        <v>100</v>
      </c>
      <c r="K263" s="12">
        <f t="shared" si="32"/>
        <v>100</v>
      </c>
    </row>
    <row r="264" spans="1:11" ht="45">
      <c r="A264" s="13" t="s">
        <v>6</v>
      </c>
      <c r="B264" s="11" t="s">
        <v>44</v>
      </c>
      <c r="C264" s="11" t="s">
        <v>52</v>
      </c>
      <c r="D264" s="11" t="s">
        <v>70</v>
      </c>
      <c r="E264" s="11" t="s">
        <v>769</v>
      </c>
      <c r="F264" s="11" t="s">
        <v>4</v>
      </c>
      <c r="G264" s="12">
        <v>0.1</v>
      </c>
      <c r="H264" s="12">
        <v>0.1</v>
      </c>
      <c r="I264" s="12">
        <v>0.1</v>
      </c>
      <c r="J264" s="12">
        <f t="shared" si="33"/>
        <v>100</v>
      </c>
      <c r="K264" s="12">
        <f t="shared" si="32"/>
        <v>100</v>
      </c>
    </row>
    <row r="265" spans="1:11" ht="15">
      <c r="A265" s="14" t="s">
        <v>29</v>
      </c>
      <c r="B265" s="11" t="s">
        <v>44</v>
      </c>
      <c r="C265" s="11" t="s">
        <v>52</v>
      </c>
      <c r="D265" s="11" t="s">
        <v>67</v>
      </c>
      <c r="E265" s="11"/>
      <c r="F265" s="11"/>
      <c r="G265" s="12">
        <f>G266+G304+G322</f>
        <v>75916.2</v>
      </c>
      <c r="H265" s="12">
        <f>H266+H304+H322</f>
        <v>75916.2</v>
      </c>
      <c r="I265" s="12">
        <f>I266+I304+I322</f>
        <v>65053.9</v>
      </c>
      <c r="J265" s="12">
        <f t="shared" si="33"/>
        <v>85.69172324220654</v>
      </c>
      <c r="K265" s="12">
        <f t="shared" si="32"/>
        <v>85.69172324220654</v>
      </c>
    </row>
    <row r="266" spans="1:11" ht="75">
      <c r="A266" s="14" t="s">
        <v>489</v>
      </c>
      <c r="B266" s="11" t="s">
        <v>44</v>
      </c>
      <c r="C266" s="11" t="s">
        <v>52</v>
      </c>
      <c r="D266" s="11" t="s">
        <v>67</v>
      </c>
      <c r="E266" s="11" t="s">
        <v>219</v>
      </c>
      <c r="F266" s="11"/>
      <c r="G266" s="12">
        <f>G267+G292</f>
        <v>57171</v>
      </c>
      <c r="H266" s="12">
        <f>H267+H292</f>
        <v>57171</v>
      </c>
      <c r="I266" s="12">
        <f>I267+I292</f>
        <v>51831</v>
      </c>
      <c r="J266" s="12">
        <f t="shared" si="33"/>
        <v>90.65960014692764</v>
      </c>
      <c r="K266" s="12">
        <f t="shared" si="32"/>
        <v>90.65960014692764</v>
      </c>
    </row>
    <row r="267" spans="1:11" ht="30">
      <c r="A267" s="14" t="s">
        <v>128</v>
      </c>
      <c r="B267" s="11" t="s">
        <v>44</v>
      </c>
      <c r="C267" s="11" t="s">
        <v>52</v>
      </c>
      <c r="D267" s="11" t="s">
        <v>67</v>
      </c>
      <c r="E267" s="11" t="s">
        <v>220</v>
      </c>
      <c r="F267" s="11"/>
      <c r="G267" s="12">
        <f>G268+G272+G276+G280+G284+G288</f>
        <v>7070.3</v>
      </c>
      <c r="H267" s="12">
        <f>H268+H272+H276+H280+H284+H288</f>
        <v>7070.3</v>
      </c>
      <c r="I267" s="12">
        <f>I268+I272+I276+I280+I284+I288</f>
        <v>5562.9</v>
      </c>
      <c r="J267" s="12">
        <f t="shared" si="33"/>
        <v>78.67982971019617</v>
      </c>
      <c r="K267" s="12">
        <f t="shared" si="32"/>
        <v>78.67982971019617</v>
      </c>
    </row>
    <row r="268" spans="1:11" ht="30">
      <c r="A268" s="13" t="s">
        <v>493</v>
      </c>
      <c r="B268" s="11" t="s">
        <v>44</v>
      </c>
      <c r="C268" s="11" t="s">
        <v>52</v>
      </c>
      <c r="D268" s="11" t="s">
        <v>67</v>
      </c>
      <c r="E268" s="11" t="s">
        <v>174</v>
      </c>
      <c r="F268" s="11"/>
      <c r="G268" s="12">
        <f aca="true" t="shared" si="43" ref="G268:I270">G269</f>
        <v>500</v>
      </c>
      <c r="H268" s="12">
        <f t="shared" si="43"/>
        <v>500</v>
      </c>
      <c r="I268" s="12">
        <f t="shared" si="43"/>
        <v>453.9</v>
      </c>
      <c r="J268" s="12">
        <f t="shared" si="33"/>
        <v>90.78</v>
      </c>
      <c r="K268" s="12">
        <f t="shared" si="32"/>
        <v>90.78</v>
      </c>
    </row>
    <row r="269" spans="1:11" ht="30">
      <c r="A269" s="13" t="s">
        <v>494</v>
      </c>
      <c r="B269" s="11" t="s">
        <v>44</v>
      </c>
      <c r="C269" s="11" t="s">
        <v>52</v>
      </c>
      <c r="D269" s="11" t="s">
        <v>67</v>
      </c>
      <c r="E269" s="11" t="s">
        <v>209</v>
      </c>
      <c r="F269" s="11"/>
      <c r="G269" s="12">
        <f t="shared" si="43"/>
        <v>500</v>
      </c>
      <c r="H269" s="12">
        <f t="shared" si="43"/>
        <v>500</v>
      </c>
      <c r="I269" s="12">
        <f t="shared" si="43"/>
        <v>453.9</v>
      </c>
      <c r="J269" s="12">
        <f t="shared" si="33"/>
        <v>90.78</v>
      </c>
      <c r="K269" s="12">
        <f t="shared" si="32"/>
        <v>90.78</v>
      </c>
    </row>
    <row r="270" spans="1:11" ht="45">
      <c r="A270" s="13" t="s">
        <v>21</v>
      </c>
      <c r="B270" s="11" t="s">
        <v>44</v>
      </c>
      <c r="C270" s="11" t="s">
        <v>52</v>
      </c>
      <c r="D270" s="11" t="s">
        <v>67</v>
      </c>
      <c r="E270" s="11" t="s">
        <v>209</v>
      </c>
      <c r="F270" s="11" t="s">
        <v>20</v>
      </c>
      <c r="G270" s="12">
        <f t="shared" si="43"/>
        <v>500</v>
      </c>
      <c r="H270" s="12">
        <f t="shared" si="43"/>
        <v>500</v>
      </c>
      <c r="I270" s="12">
        <f t="shared" si="43"/>
        <v>453.9</v>
      </c>
      <c r="J270" s="12">
        <f t="shared" si="33"/>
        <v>90.78</v>
      </c>
      <c r="K270" s="12">
        <f t="shared" si="32"/>
        <v>90.78</v>
      </c>
    </row>
    <row r="271" spans="1:11" ht="15">
      <c r="A271" s="13" t="s">
        <v>87</v>
      </c>
      <c r="B271" s="11" t="s">
        <v>44</v>
      </c>
      <c r="C271" s="11" t="s">
        <v>52</v>
      </c>
      <c r="D271" s="11" t="s">
        <v>67</v>
      </c>
      <c r="E271" s="11" t="s">
        <v>209</v>
      </c>
      <c r="F271" s="11" t="s">
        <v>72</v>
      </c>
      <c r="G271" s="12">
        <v>500</v>
      </c>
      <c r="H271" s="12">
        <v>500</v>
      </c>
      <c r="I271" s="12">
        <v>453.9</v>
      </c>
      <c r="J271" s="12">
        <f t="shared" si="33"/>
        <v>90.78</v>
      </c>
      <c r="K271" s="12">
        <f t="shared" si="32"/>
        <v>90.78</v>
      </c>
    </row>
    <row r="272" spans="1:11" ht="30">
      <c r="A272" s="13" t="s">
        <v>495</v>
      </c>
      <c r="B272" s="11" t="s">
        <v>44</v>
      </c>
      <c r="C272" s="11" t="s">
        <v>52</v>
      </c>
      <c r="D272" s="11" t="s">
        <v>67</v>
      </c>
      <c r="E272" s="11" t="s">
        <v>497</v>
      </c>
      <c r="F272" s="11"/>
      <c r="G272" s="12">
        <f aca="true" t="shared" si="44" ref="G272:I274">G273</f>
        <v>1000</v>
      </c>
      <c r="H272" s="12">
        <f t="shared" si="44"/>
        <v>1000</v>
      </c>
      <c r="I272" s="12">
        <f t="shared" si="44"/>
        <v>499.7</v>
      </c>
      <c r="J272" s="12">
        <f t="shared" si="33"/>
        <v>49.97</v>
      </c>
      <c r="K272" s="12">
        <f aca="true" t="shared" si="45" ref="K272:K335">I272/H272*100</f>
        <v>49.97</v>
      </c>
    </row>
    <row r="273" spans="1:11" ht="30">
      <c r="A273" s="13" t="s">
        <v>496</v>
      </c>
      <c r="B273" s="11" t="s">
        <v>44</v>
      </c>
      <c r="C273" s="11" t="s">
        <v>52</v>
      </c>
      <c r="D273" s="11" t="s">
        <v>67</v>
      </c>
      <c r="E273" s="11" t="s">
        <v>520</v>
      </c>
      <c r="F273" s="11"/>
      <c r="G273" s="12">
        <f t="shared" si="44"/>
        <v>1000</v>
      </c>
      <c r="H273" s="12">
        <f t="shared" si="44"/>
        <v>1000</v>
      </c>
      <c r="I273" s="12">
        <f t="shared" si="44"/>
        <v>499.7</v>
      </c>
      <c r="J273" s="12">
        <f aca="true" t="shared" si="46" ref="J273:J336">I273/G273*100</f>
        <v>49.97</v>
      </c>
      <c r="K273" s="12">
        <f t="shared" si="45"/>
        <v>49.97</v>
      </c>
    </row>
    <row r="274" spans="1:11" ht="45">
      <c r="A274" s="13" t="s">
        <v>21</v>
      </c>
      <c r="B274" s="11" t="s">
        <v>44</v>
      </c>
      <c r="C274" s="11" t="s">
        <v>52</v>
      </c>
      <c r="D274" s="11" t="s">
        <v>67</v>
      </c>
      <c r="E274" s="11" t="s">
        <v>520</v>
      </c>
      <c r="F274" s="11" t="s">
        <v>20</v>
      </c>
      <c r="G274" s="12">
        <f t="shared" si="44"/>
        <v>1000</v>
      </c>
      <c r="H274" s="12">
        <f t="shared" si="44"/>
        <v>1000</v>
      </c>
      <c r="I274" s="12">
        <f t="shared" si="44"/>
        <v>499.7</v>
      </c>
      <c r="J274" s="12">
        <f t="shared" si="46"/>
        <v>49.97</v>
      </c>
      <c r="K274" s="12">
        <f t="shared" si="45"/>
        <v>49.97</v>
      </c>
    </row>
    <row r="275" spans="1:11" ht="15">
      <c r="A275" s="13" t="s">
        <v>87</v>
      </c>
      <c r="B275" s="11" t="s">
        <v>44</v>
      </c>
      <c r="C275" s="11" t="s">
        <v>52</v>
      </c>
      <c r="D275" s="11" t="s">
        <v>67</v>
      </c>
      <c r="E275" s="11" t="s">
        <v>520</v>
      </c>
      <c r="F275" s="11" t="s">
        <v>72</v>
      </c>
      <c r="G275" s="12">
        <f>500+500</f>
        <v>1000</v>
      </c>
      <c r="H275" s="12">
        <f>500+500</f>
        <v>1000</v>
      </c>
      <c r="I275" s="12">
        <v>499.7</v>
      </c>
      <c r="J275" s="12">
        <f t="shared" si="46"/>
        <v>49.97</v>
      </c>
      <c r="K275" s="12">
        <f t="shared" si="45"/>
        <v>49.97</v>
      </c>
    </row>
    <row r="276" spans="1:11" ht="30">
      <c r="A276" s="13" t="s">
        <v>499</v>
      </c>
      <c r="B276" s="11" t="s">
        <v>44</v>
      </c>
      <c r="C276" s="11" t="s">
        <v>52</v>
      </c>
      <c r="D276" s="11" t="s">
        <v>67</v>
      </c>
      <c r="E276" s="11" t="s">
        <v>500</v>
      </c>
      <c r="F276" s="11"/>
      <c r="G276" s="12">
        <f aca="true" t="shared" si="47" ref="G276:I278">G277</f>
        <v>1170.3</v>
      </c>
      <c r="H276" s="12">
        <f t="shared" si="47"/>
        <v>1170.3</v>
      </c>
      <c r="I276" s="12">
        <f t="shared" si="47"/>
        <v>1137.2</v>
      </c>
      <c r="J276" s="12">
        <f t="shared" si="46"/>
        <v>97.17166538494403</v>
      </c>
      <c r="K276" s="12">
        <f t="shared" si="45"/>
        <v>97.17166538494403</v>
      </c>
    </row>
    <row r="277" spans="1:11" ht="15">
      <c r="A277" s="13" t="s">
        <v>498</v>
      </c>
      <c r="B277" s="11" t="s">
        <v>44</v>
      </c>
      <c r="C277" s="11" t="s">
        <v>52</v>
      </c>
      <c r="D277" s="11" t="s">
        <v>67</v>
      </c>
      <c r="E277" s="11" t="s">
        <v>583</v>
      </c>
      <c r="F277" s="11"/>
      <c r="G277" s="12">
        <f t="shared" si="47"/>
        <v>1170.3</v>
      </c>
      <c r="H277" s="12">
        <f t="shared" si="47"/>
        <v>1170.3</v>
      </c>
      <c r="I277" s="12">
        <f t="shared" si="47"/>
        <v>1137.2</v>
      </c>
      <c r="J277" s="12">
        <f t="shared" si="46"/>
        <v>97.17166538494403</v>
      </c>
      <c r="K277" s="12">
        <f t="shared" si="45"/>
        <v>97.17166538494403</v>
      </c>
    </row>
    <row r="278" spans="1:11" ht="45">
      <c r="A278" s="13" t="s">
        <v>21</v>
      </c>
      <c r="B278" s="11" t="s">
        <v>44</v>
      </c>
      <c r="C278" s="11" t="s">
        <v>52</v>
      </c>
      <c r="D278" s="11" t="s">
        <v>67</v>
      </c>
      <c r="E278" s="11" t="s">
        <v>583</v>
      </c>
      <c r="F278" s="11" t="s">
        <v>20</v>
      </c>
      <c r="G278" s="12">
        <f t="shared" si="47"/>
        <v>1170.3</v>
      </c>
      <c r="H278" s="12">
        <f t="shared" si="47"/>
        <v>1170.3</v>
      </c>
      <c r="I278" s="12">
        <f t="shared" si="47"/>
        <v>1137.2</v>
      </c>
      <c r="J278" s="12">
        <f t="shared" si="46"/>
        <v>97.17166538494403</v>
      </c>
      <c r="K278" s="12">
        <f t="shared" si="45"/>
        <v>97.17166538494403</v>
      </c>
    </row>
    <row r="279" spans="1:11" ht="15">
      <c r="A279" s="13" t="s">
        <v>87</v>
      </c>
      <c r="B279" s="11" t="s">
        <v>44</v>
      </c>
      <c r="C279" s="11" t="s">
        <v>52</v>
      </c>
      <c r="D279" s="11" t="s">
        <v>67</v>
      </c>
      <c r="E279" s="11" t="s">
        <v>583</v>
      </c>
      <c r="F279" s="11" t="s">
        <v>72</v>
      </c>
      <c r="G279" s="12">
        <f>1620-149.7-300</f>
        <v>1170.3</v>
      </c>
      <c r="H279" s="12">
        <f>1620-149.7-300</f>
        <v>1170.3</v>
      </c>
      <c r="I279" s="12">
        <v>1137.2</v>
      </c>
      <c r="J279" s="12">
        <f t="shared" si="46"/>
        <v>97.17166538494403</v>
      </c>
      <c r="K279" s="12">
        <f t="shared" si="45"/>
        <v>97.17166538494403</v>
      </c>
    </row>
    <row r="280" spans="1:11" ht="30">
      <c r="A280" s="13" t="s">
        <v>501</v>
      </c>
      <c r="B280" s="11" t="s">
        <v>44</v>
      </c>
      <c r="C280" s="11" t="s">
        <v>52</v>
      </c>
      <c r="D280" s="11" t="s">
        <v>67</v>
      </c>
      <c r="E280" s="11" t="s">
        <v>503</v>
      </c>
      <c r="F280" s="11"/>
      <c r="G280" s="12">
        <f aca="true" t="shared" si="48" ref="G280:I282">G281</f>
        <v>2500</v>
      </c>
      <c r="H280" s="12">
        <f t="shared" si="48"/>
        <v>2500</v>
      </c>
      <c r="I280" s="12">
        <f t="shared" si="48"/>
        <v>2414.3</v>
      </c>
      <c r="J280" s="12">
        <f t="shared" si="46"/>
        <v>96.572</v>
      </c>
      <c r="K280" s="12">
        <f t="shared" si="45"/>
        <v>96.572</v>
      </c>
    </row>
    <row r="281" spans="1:11" ht="30">
      <c r="A281" s="13" t="s">
        <v>502</v>
      </c>
      <c r="B281" s="11" t="s">
        <v>44</v>
      </c>
      <c r="C281" s="11" t="s">
        <v>52</v>
      </c>
      <c r="D281" s="11" t="s">
        <v>67</v>
      </c>
      <c r="E281" s="11" t="s">
        <v>521</v>
      </c>
      <c r="F281" s="11"/>
      <c r="G281" s="12">
        <f t="shared" si="48"/>
        <v>2500</v>
      </c>
      <c r="H281" s="12">
        <f t="shared" si="48"/>
        <v>2500</v>
      </c>
      <c r="I281" s="12">
        <f t="shared" si="48"/>
        <v>2414.3</v>
      </c>
      <c r="J281" s="12">
        <f t="shared" si="46"/>
        <v>96.572</v>
      </c>
      <c r="K281" s="12">
        <f t="shared" si="45"/>
        <v>96.572</v>
      </c>
    </row>
    <row r="282" spans="1:11" ht="45">
      <c r="A282" s="13" t="s">
        <v>21</v>
      </c>
      <c r="B282" s="11" t="s">
        <v>44</v>
      </c>
      <c r="C282" s="11" t="s">
        <v>52</v>
      </c>
      <c r="D282" s="11" t="s">
        <v>67</v>
      </c>
      <c r="E282" s="11" t="s">
        <v>521</v>
      </c>
      <c r="F282" s="11" t="s">
        <v>20</v>
      </c>
      <c r="G282" s="12">
        <f t="shared" si="48"/>
        <v>2500</v>
      </c>
      <c r="H282" s="12">
        <f t="shared" si="48"/>
        <v>2500</v>
      </c>
      <c r="I282" s="12">
        <f t="shared" si="48"/>
        <v>2414.3</v>
      </c>
      <c r="J282" s="12">
        <f t="shared" si="46"/>
        <v>96.572</v>
      </c>
      <c r="K282" s="12">
        <f t="shared" si="45"/>
        <v>96.572</v>
      </c>
    </row>
    <row r="283" spans="1:11" ht="15">
      <c r="A283" s="13" t="s">
        <v>87</v>
      </c>
      <c r="B283" s="11" t="s">
        <v>44</v>
      </c>
      <c r="C283" s="11" t="s">
        <v>52</v>
      </c>
      <c r="D283" s="11" t="s">
        <v>67</v>
      </c>
      <c r="E283" s="11" t="s">
        <v>521</v>
      </c>
      <c r="F283" s="11" t="s">
        <v>72</v>
      </c>
      <c r="G283" s="12">
        <v>2500</v>
      </c>
      <c r="H283" s="12">
        <v>2500</v>
      </c>
      <c r="I283" s="12">
        <v>2414.3</v>
      </c>
      <c r="J283" s="12">
        <f t="shared" si="46"/>
        <v>96.572</v>
      </c>
      <c r="K283" s="12">
        <f t="shared" si="45"/>
        <v>96.572</v>
      </c>
    </row>
    <row r="284" spans="1:11" ht="45">
      <c r="A284" s="13" t="s">
        <v>504</v>
      </c>
      <c r="B284" s="11" t="s">
        <v>44</v>
      </c>
      <c r="C284" s="11" t="s">
        <v>52</v>
      </c>
      <c r="D284" s="11" t="s">
        <v>67</v>
      </c>
      <c r="E284" s="11" t="s">
        <v>505</v>
      </c>
      <c r="F284" s="11"/>
      <c r="G284" s="12">
        <f aca="true" t="shared" si="49" ref="G284:I286">G285</f>
        <v>1200</v>
      </c>
      <c r="H284" s="12">
        <f t="shared" si="49"/>
        <v>1200</v>
      </c>
      <c r="I284" s="12">
        <f t="shared" si="49"/>
        <v>402.9</v>
      </c>
      <c r="J284" s="12">
        <f t="shared" si="46"/>
        <v>33.575</v>
      </c>
      <c r="K284" s="12">
        <f t="shared" si="45"/>
        <v>33.575</v>
      </c>
    </row>
    <row r="285" spans="1:11" ht="30">
      <c r="A285" s="13" t="s">
        <v>652</v>
      </c>
      <c r="B285" s="11" t="s">
        <v>44</v>
      </c>
      <c r="C285" s="11" t="s">
        <v>52</v>
      </c>
      <c r="D285" s="11" t="s">
        <v>67</v>
      </c>
      <c r="E285" s="11" t="s">
        <v>506</v>
      </c>
      <c r="F285" s="11"/>
      <c r="G285" s="12">
        <f t="shared" si="49"/>
        <v>1200</v>
      </c>
      <c r="H285" s="12">
        <f t="shared" si="49"/>
        <v>1200</v>
      </c>
      <c r="I285" s="12">
        <f t="shared" si="49"/>
        <v>402.9</v>
      </c>
      <c r="J285" s="12">
        <f t="shared" si="46"/>
        <v>33.575</v>
      </c>
      <c r="K285" s="12">
        <f t="shared" si="45"/>
        <v>33.575</v>
      </c>
    </row>
    <row r="286" spans="1:11" ht="45">
      <c r="A286" s="13" t="s">
        <v>21</v>
      </c>
      <c r="B286" s="11" t="s">
        <v>44</v>
      </c>
      <c r="C286" s="11" t="s">
        <v>52</v>
      </c>
      <c r="D286" s="11" t="s">
        <v>67</v>
      </c>
      <c r="E286" s="11" t="s">
        <v>506</v>
      </c>
      <c r="F286" s="11" t="s">
        <v>20</v>
      </c>
      <c r="G286" s="12">
        <f t="shared" si="49"/>
        <v>1200</v>
      </c>
      <c r="H286" s="12">
        <f t="shared" si="49"/>
        <v>1200</v>
      </c>
      <c r="I286" s="12">
        <f t="shared" si="49"/>
        <v>402.9</v>
      </c>
      <c r="J286" s="12">
        <f t="shared" si="46"/>
        <v>33.575</v>
      </c>
      <c r="K286" s="12">
        <f t="shared" si="45"/>
        <v>33.575</v>
      </c>
    </row>
    <row r="287" spans="1:11" ht="15">
      <c r="A287" s="13" t="s">
        <v>87</v>
      </c>
      <c r="B287" s="11" t="s">
        <v>44</v>
      </c>
      <c r="C287" s="11" t="s">
        <v>52</v>
      </c>
      <c r="D287" s="11" t="s">
        <v>67</v>
      </c>
      <c r="E287" s="11" t="s">
        <v>506</v>
      </c>
      <c r="F287" s="11" t="s">
        <v>72</v>
      </c>
      <c r="G287" s="12">
        <v>1200</v>
      </c>
      <c r="H287" s="12">
        <v>1200</v>
      </c>
      <c r="I287" s="12">
        <v>402.9</v>
      </c>
      <c r="J287" s="12">
        <f t="shared" si="46"/>
        <v>33.575</v>
      </c>
      <c r="K287" s="12">
        <f t="shared" si="45"/>
        <v>33.575</v>
      </c>
    </row>
    <row r="288" spans="1:11" ht="45">
      <c r="A288" s="13" t="s">
        <v>507</v>
      </c>
      <c r="B288" s="11"/>
      <c r="C288" s="11"/>
      <c r="D288" s="11"/>
      <c r="E288" s="11" t="s">
        <v>508</v>
      </c>
      <c r="F288" s="11"/>
      <c r="G288" s="12">
        <f aca="true" t="shared" si="50" ref="G288:I290">G289</f>
        <v>700</v>
      </c>
      <c r="H288" s="12">
        <f t="shared" si="50"/>
        <v>700</v>
      </c>
      <c r="I288" s="12">
        <f t="shared" si="50"/>
        <v>654.9</v>
      </c>
      <c r="J288" s="12">
        <f t="shared" si="46"/>
        <v>93.55714285714285</v>
      </c>
      <c r="K288" s="12">
        <f t="shared" si="45"/>
        <v>93.55714285714285</v>
      </c>
    </row>
    <row r="289" spans="1:11" ht="45">
      <c r="A289" s="13" t="s">
        <v>510</v>
      </c>
      <c r="B289" s="11" t="s">
        <v>44</v>
      </c>
      <c r="C289" s="11" t="s">
        <v>52</v>
      </c>
      <c r="D289" s="11" t="s">
        <v>67</v>
      </c>
      <c r="E289" s="11" t="s">
        <v>509</v>
      </c>
      <c r="F289" s="11"/>
      <c r="G289" s="12">
        <f t="shared" si="50"/>
        <v>700</v>
      </c>
      <c r="H289" s="12">
        <f t="shared" si="50"/>
        <v>700</v>
      </c>
      <c r="I289" s="12">
        <f t="shared" si="50"/>
        <v>654.9</v>
      </c>
      <c r="J289" s="12">
        <f t="shared" si="46"/>
        <v>93.55714285714285</v>
      </c>
      <c r="K289" s="12">
        <f t="shared" si="45"/>
        <v>93.55714285714285</v>
      </c>
    </row>
    <row r="290" spans="1:11" ht="45">
      <c r="A290" s="13" t="s">
        <v>21</v>
      </c>
      <c r="B290" s="11" t="s">
        <v>44</v>
      </c>
      <c r="C290" s="11" t="s">
        <v>52</v>
      </c>
      <c r="D290" s="11" t="s">
        <v>67</v>
      </c>
      <c r="E290" s="11" t="s">
        <v>509</v>
      </c>
      <c r="F290" s="11" t="s">
        <v>20</v>
      </c>
      <c r="G290" s="12">
        <f t="shared" si="50"/>
        <v>700</v>
      </c>
      <c r="H290" s="12">
        <f t="shared" si="50"/>
        <v>700</v>
      </c>
      <c r="I290" s="12">
        <f t="shared" si="50"/>
        <v>654.9</v>
      </c>
      <c r="J290" s="12">
        <f t="shared" si="46"/>
        <v>93.55714285714285</v>
      </c>
      <c r="K290" s="12">
        <f t="shared" si="45"/>
        <v>93.55714285714285</v>
      </c>
    </row>
    <row r="291" spans="1:11" ht="15">
      <c r="A291" s="13" t="s">
        <v>87</v>
      </c>
      <c r="B291" s="11" t="s">
        <v>44</v>
      </c>
      <c r="C291" s="11" t="s">
        <v>52</v>
      </c>
      <c r="D291" s="11" t="s">
        <v>67</v>
      </c>
      <c r="E291" s="11" t="s">
        <v>509</v>
      </c>
      <c r="F291" s="11" t="s">
        <v>72</v>
      </c>
      <c r="G291" s="12">
        <f>900-200</f>
        <v>700</v>
      </c>
      <c r="H291" s="12">
        <f>900-200</f>
        <v>700</v>
      </c>
      <c r="I291" s="12">
        <v>654.9</v>
      </c>
      <c r="J291" s="12">
        <f t="shared" si="46"/>
        <v>93.55714285714285</v>
      </c>
      <c r="K291" s="12">
        <f t="shared" si="45"/>
        <v>93.55714285714285</v>
      </c>
    </row>
    <row r="292" spans="1:11" ht="45">
      <c r="A292" s="14" t="s">
        <v>310</v>
      </c>
      <c r="B292" s="11" t="s">
        <v>44</v>
      </c>
      <c r="C292" s="11" t="s">
        <v>52</v>
      </c>
      <c r="D292" s="11" t="s">
        <v>67</v>
      </c>
      <c r="E292" s="11" t="s">
        <v>221</v>
      </c>
      <c r="F292" s="11"/>
      <c r="G292" s="12">
        <f>G293+G297</f>
        <v>50100.7</v>
      </c>
      <c r="H292" s="12">
        <f>H293+H297</f>
        <v>50100.7</v>
      </c>
      <c r="I292" s="12">
        <f>I293+I297</f>
        <v>46268.1</v>
      </c>
      <c r="J292" s="12">
        <f t="shared" si="46"/>
        <v>92.35020668373896</v>
      </c>
      <c r="K292" s="12">
        <f t="shared" si="45"/>
        <v>92.35020668373896</v>
      </c>
    </row>
    <row r="293" spans="1:11" ht="45">
      <c r="A293" s="13" t="s">
        <v>175</v>
      </c>
      <c r="B293" s="11" t="s">
        <v>44</v>
      </c>
      <c r="C293" s="11" t="s">
        <v>52</v>
      </c>
      <c r="D293" s="11" t="s">
        <v>67</v>
      </c>
      <c r="E293" s="11" t="s">
        <v>213</v>
      </c>
      <c r="F293" s="11"/>
      <c r="G293" s="12">
        <f aca="true" t="shared" si="51" ref="G293:I295">G294</f>
        <v>22824</v>
      </c>
      <c r="H293" s="12">
        <f t="shared" si="51"/>
        <v>22824</v>
      </c>
      <c r="I293" s="12">
        <f t="shared" si="51"/>
        <v>19102.5</v>
      </c>
      <c r="J293" s="12">
        <f t="shared" si="46"/>
        <v>83.69479495268138</v>
      </c>
      <c r="K293" s="12">
        <f t="shared" si="45"/>
        <v>83.69479495268138</v>
      </c>
    </row>
    <row r="294" spans="1:11" ht="30">
      <c r="A294" s="13" t="s">
        <v>490</v>
      </c>
      <c r="B294" s="11" t="s">
        <v>44</v>
      </c>
      <c r="C294" s="11" t="s">
        <v>52</v>
      </c>
      <c r="D294" s="11" t="s">
        <v>67</v>
      </c>
      <c r="E294" s="11" t="s">
        <v>210</v>
      </c>
      <c r="F294" s="11"/>
      <c r="G294" s="12">
        <f t="shared" si="51"/>
        <v>22824</v>
      </c>
      <c r="H294" s="12">
        <f t="shared" si="51"/>
        <v>22824</v>
      </c>
      <c r="I294" s="12">
        <f t="shared" si="51"/>
        <v>19102.5</v>
      </c>
      <c r="J294" s="12">
        <f t="shared" si="46"/>
        <v>83.69479495268138</v>
      </c>
      <c r="K294" s="12">
        <f t="shared" si="45"/>
        <v>83.69479495268138</v>
      </c>
    </row>
    <row r="295" spans="1:11" ht="45">
      <c r="A295" s="13" t="s">
        <v>21</v>
      </c>
      <c r="B295" s="11" t="s">
        <v>44</v>
      </c>
      <c r="C295" s="11" t="s">
        <v>52</v>
      </c>
      <c r="D295" s="11" t="s">
        <v>67</v>
      </c>
      <c r="E295" s="11" t="s">
        <v>210</v>
      </c>
      <c r="F295" s="11" t="s">
        <v>20</v>
      </c>
      <c r="G295" s="12">
        <f t="shared" si="51"/>
        <v>22824</v>
      </c>
      <c r="H295" s="12">
        <f t="shared" si="51"/>
        <v>22824</v>
      </c>
      <c r="I295" s="12">
        <f t="shared" si="51"/>
        <v>19102.5</v>
      </c>
      <c r="J295" s="12">
        <f t="shared" si="46"/>
        <v>83.69479495268138</v>
      </c>
      <c r="K295" s="12">
        <f t="shared" si="45"/>
        <v>83.69479495268138</v>
      </c>
    </row>
    <row r="296" spans="1:11" ht="15">
      <c r="A296" s="13" t="s">
        <v>87</v>
      </c>
      <c r="B296" s="11" t="s">
        <v>44</v>
      </c>
      <c r="C296" s="11" t="s">
        <v>52</v>
      </c>
      <c r="D296" s="11" t="s">
        <v>67</v>
      </c>
      <c r="E296" s="11" t="s">
        <v>210</v>
      </c>
      <c r="F296" s="11" t="s">
        <v>72</v>
      </c>
      <c r="G296" s="12">
        <f>20924+1900</f>
        <v>22824</v>
      </c>
      <c r="H296" s="12">
        <f>20924+1900</f>
        <v>22824</v>
      </c>
      <c r="I296" s="12">
        <v>19102.5</v>
      </c>
      <c r="J296" s="12">
        <f t="shared" si="46"/>
        <v>83.69479495268138</v>
      </c>
      <c r="K296" s="12">
        <f t="shared" si="45"/>
        <v>83.69479495268138</v>
      </c>
    </row>
    <row r="297" spans="1:11" ht="60">
      <c r="A297" s="13" t="s">
        <v>687</v>
      </c>
      <c r="B297" s="11" t="s">
        <v>44</v>
      </c>
      <c r="C297" s="11" t="s">
        <v>52</v>
      </c>
      <c r="D297" s="11" t="s">
        <v>67</v>
      </c>
      <c r="E297" s="11" t="s">
        <v>491</v>
      </c>
      <c r="F297" s="11"/>
      <c r="G297" s="12">
        <f>G301+G298</f>
        <v>27276.7</v>
      </c>
      <c r="H297" s="12">
        <f>H301+H298</f>
        <v>27276.7</v>
      </c>
      <c r="I297" s="12">
        <f>I301+I298</f>
        <v>27165.6</v>
      </c>
      <c r="J297" s="12">
        <f t="shared" si="46"/>
        <v>99.5926926644352</v>
      </c>
      <c r="K297" s="12">
        <f t="shared" si="45"/>
        <v>99.5926926644352</v>
      </c>
    </row>
    <row r="298" spans="1:11" ht="105">
      <c r="A298" s="13" t="s">
        <v>729</v>
      </c>
      <c r="B298" s="11" t="s">
        <v>44</v>
      </c>
      <c r="C298" s="11" t="s">
        <v>52</v>
      </c>
      <c r="D298" s="11" t="s">
        <v>67</v>
      </c>
      <c r="E298" s="11" t="s">
        <v>728</v>
      </c>
      <c r="F298" s="11"/>
      <c r="G298" s="12">
        <f aca="true" t="shared" si="52" ref="G298:I299">G299</f>
        <v>88</v>
      </c>
      <c r="H298" s="12">
        <f t="shared" si="52"/>
        <v>88</v>
      </c>
      <c r="I298" s="12">
        <f t="shared" si="52"/>
        <v>0</v>
      </c>
      <c r="J298" s="12">
        <f t="shared" si="46"/>
        <v>0</v>
      </c>
      <c r="K298" s="12">
        <f t="shared" si="45"/>
        <v>0</v>
      </c>
    </row>
    <row r="299" spans="1:11" ht="30">
      <c r="A299" s="13" t="s">
        <v>5</v>
      </c>
      <c r="B299" s="11" t="s">
        <v>44</v>
      </c>
      <c r="C299" s="11" t="s">
        <v>52</v>
      </c>
      <c r="D299" s="11" t="s">
        <v>67</v>
      </c>
      <c r="E299" s="11" t="s">
        <v>728</v>
      </c>
      <c r="F299" s="11" t="s">
        <v>3</v>
      </c>
      <c r="G299" s="12">
        <f t="shared" si="52"/>
        <v>88</v>
      </c>
      <c r="H299" s="12">
        <f t="shared" si="52"/>
        <v>88</v>
      </c>
      <c r="I299" s="12">
        <f t="shared" si="52"/>
        <v>0</v>
      </c>
      <c r="J299" s="12">
        <f t="shared" si="46"/>
        <v>0</v>
      </c>
      <c r="K299" s="12">
        <f t="shared" si="45"/>
        <v>0</v>
      </c>
    </row>
    <row r="300" spans="1:11" ht="45">
      <c r="A300" s="13" t="s">
        <v>6</v>
      </c>
      <c r="B300" s="11" t="s">
        <v>44</v>
      </c>
      <c r="C300" s="11" t="s">
        <v>52</v>
      </c>
      <c r="D300" s="11" t="s">
        <v>67</v>
      </c>
      <c r="E300" s="11" t="s">
        <v>728</v>
      </c>
      <c r="F300" s="11" t="s">
        <v>4</v>
      </c>
      <c r="G300" s="12">
        <v>88</v>
      </c>
      <c r="H300" s="12">
        <v>88</v>
      </c>
      <c r="I300" s="12">
        <v>0</v>
      </c>
      <c r="J300" s="12">
        <f t="shared" si="46"/>
        <v>0</v>
      </c>
      <c r="K300" s="12">
        <f t="shared" si="45"/>
        <v>0</v>
      </c>
    </row>
    <row r="301" spans="1:11" ht="45">
      <c r="A301" s="13" t="s">
        <v>587</v>
      </c>
      <c r="B301" s="11" t="s">
        <v>44</v>
      </c>
      <c r="C301" s="11" t="s">
        <v>52</v>
      </c>
      <c r="D301" s="11" t="s">
        <v>67</v>
      </c>
      <c r="E301" s="11" t="s">
        <v>492</v>
      </c>
      <c r="F301" s="11"/>
      <c r="G301" s="12">
        <f aca="true" t="shared" si="53" ref="G301:I302">G302</f>
        <v>27188.7</v>
      </c>
      <c r="H301" s="12">
        <f t="shared" si="53"/>
        <v>27188.7</v>
      </c>
      <c r="I301" s="12">
        <f t="shared" si="53"/>
        <v>27165.6</v>
      </c>
      <c r="J301" s="12">
        <f t="shared" si="46"/>
        <v>99.91503823279524</v>
      </c>
      <c r="K301" s="12">
        <f t="shared" si="45"/>
        <v>99.91503823279524</v>
      </c>
    </row>
    <row r="302" spans="1:11" ht="30">
      <c r="A302" s="13" t="s">
        <v>5</v>
      </c>
      <c r="B302" s="11" t="s">
        <v>44</v>
      </c>
      <c r="C302" s="11" t="s">
        <v>52</v>
      </c>
      <c r="D302" s="11" t="s">
        <v>67</v>
      </c>
      <c r="E302" s="11" t="s">
        <v>492</v>
      </c>
      <c r="F302" s="11" t="s">
        <v>3</v>
      </c>
      <c r="G302" s="12">
        <f t="shared" si="53"/>
        <v>27188.7</v>
      </c>
      <c r="H302" s="12">
        <f t="shared" si="53"/>
        <v>27188.7</v>
      </c>
      <c r="I302" s="12">
        <f t="shared" si="53"/>
        <v>27165.6</v>
      </c>
      <c r="J302" s="12">
        <f t="shared" si="46"/>
        <v>99.91503823279524</v>
      </c>
      <c r="K302" s="12">
        <f t="shared" si="45"/>
        <v>99.91503823279524</v>
      </c>
    </row>
    <row r="303" spans="1:11" ht="45">
      <c r="A303" s="13" t="s">
        <v>6</v>
      </c>
      <c r="B303" s="11" t="s">
        <v>44</v>
      </c>
      <c r="C303" s="11" t="s">
        <v>52</v>
      </c>
      <c r="D303" s="11" t="s">
        <v>67</v>
      </c>
      <c r="E303" s="11" t="s">
        <v>492</v>
      </c>
      <c r="F303" s="11" t="s">
        <v>4</v>
      </c>
      <c r="G303" s="12">
        <f>(26081-542)+(5500-4127-28.5+149.7+155.5)</f>
        <v>27188.7</v>
      </c>
      <c r="H303" s="12">
        <f>(26081-542)+(5500-4127-28.5+149.7+155.5)</f>
        <v>27188.7</v>
      </c>
      <c r="I303" s="12">
        <v>27165.6</v>
      </c>
      <c r="J303" s="12">
        <f t="shared" si="46"/>
        <v>99.91503823279524</v>
      </c>
      <c r="K303" s="12">
        <f t="shared" si="45"/>
        <v>99.91503823279524</v>
      </c>
    </row>
    <row r="304" spans="1:11" ht="60">
      <c r="A304" s="14" t="s">
        <v>545</v>
      </c>
      <c r="B304" s="11">
        <v>111</v>
      </c>
      <c r="C304" s="11" t="s">
        <v>52</v>
      </c>
      <c r="D304" s="11" t="s">
        <v>67</v>
      </c>
      <c r="E304" s="11" t="s">
        <v>344</v>
      </c>
      <c r="F304" s="11"/>
      <c r="G304" s="12">
        <f>G305+G317</f>
        <v>14998.800000000001</v>
      </c>
      <c r="H304" s="12">
        <f>H305+H317</f>
        <v>14998.800000000001</v>
      </c>
      <c r="I304" s="12">
        <f>I305+I317</f>
        <v>10293.4</v>
      </c>
      <c r="J304" s="12">
        <f t="shared" si="46"/>
        <v>68.6281569192202</v>
      </c>
      <c r="K304" s="12">
        <f t="shared" si="45"/>
        <v>68.6281569192202</v>
      </c>
    </row>
    <row r="305" spans="1:11" ht="45">
      <c r="A305" s="14" t="s">
        <v>346</v>
      </c>
      <c r="B305" s="11">
        <v>111</v>
      </c>
      <c r="C305" s="11" t="s">
        <v>52</v>
      </c>
      <c r="D305" s="11" t="s">
        <v>67</v>
      </c>
      <c r="E305" s="11" t="s">
        <v>345</v>
      </c>
      <c r="F305" s="11"/>
      <c r="G305" s="12">
        <f>G306+G313</f>
        <v>11498.800000000001</v>
      </c>
      <c r="H305" s="12">
        <f>H306+H313</f>
        <v>11498.800000000001</v>
      </c>
      <c r="I305" s="12">
        <f>I306+I313</f>
        <v>10293.4</v>
      </c>
      <c r="J305" s="12">
        <f t="shared" si="46"/>
        <v>89.51716700873133</v>
      </c>
      <c r="K305" s="12">
        <f t="shared" si="45"/>
        <v>89.51716700873133</v>
      </c>
    </row>
    <row r="306" spans="1:11" ht="30">
      <c r="A306" s="14" t="s">
        <v>593</v>
      </c>
      <c r="B306" s="11" t="s">
        <v>44</v>
      </c>
      <c r="C306" s="11" t="s">
        <v>52</v>
      </c>
      <c r="D306" s="11" t="s">
        <v>67</v>
      </c>
      <c r="E306" s="11" t="s">
        <v>592</v>
      </c>
      <c r="F306" s="11"/>
      <c r="G306" s="12">
        <f>G310+G307</f>
        <v>10050.7</v>
      </c>
      <c r="H306" s="12">
        <f>H310+H307</f>
        <v>10050.7</v>
      </c>
      <c r="I306" s="12">
        <f>I310+I307</f>
        <v>9585.5</v>
      </c>
      <c r="J306" s="12">
        <f t="shared" si="46"/>
        <v>95.37146666401345</v>
      </c>
      <c r="K306" s="12">
        <f t="shared" si="45"/>
        <v>95.37146666401345</v>
      </c>
    </row>
    <row r="307" spans="1:11" ht="15">
      <c r="A307" s="14" t="s">
        <v>617</v>
      </c>
      <c r="B307" s="11" t="s">
        <v>44</v>
      </c>
      <c r="C307" s="11" t="s">
        <v>52</v>
      </c>
      <c r="D307" s="11" t="s">
        <v>67</v>
      </c>
      <c r="E307" s="11" t="s">
        <v>607</v>
      </c>
      <c r="F307" s="11"/>
      <c r="G307" s="12">
        <f aca="true" t="shared" si="54" ref="G307:I308">G308</f>
        <v>8060.6</v>
      </c>
      <c r="H307" s="12">
        <f t="shared" si="54"/>
        <v>8060.6</v>
      </c>
      <c r="I307" s="12">
        <f t="shared" si="54"/>
        <v>7687.6</v>
      </c>
      <c r="J307" s="12">
        <f t="shared" si="46"/>
        <v>95.37255291169392</v>
      </c>
      <c r="K307" s="12">
        <f t="shared" si="45"/>
        <v>95.37255291169392</v>
      </c>
    </row>
    <row r="308" spans="1:11" ht="45">
      <c r="A308" s="13" t="s">
        <v>21</v>
      </c>
      <c r="B308" s="11" t="s">
        <v>44</v>
      </c>
      <c r="C308" s="11" t="s">
        <v>52</v>
      </c>
      <c r="D308" s="11" t="s">
        <v>67</v>
      </c>
      <c r="E308" s="11" t="s">
        <v>607</v>
      </c>
      <c r="F308" s="11" t="s">
        <v>20</v>
      </c>
      <c r="G308" s="12">
        <f t="shared" si="54"/>
        <v>8060.6</v>
      </c>
      <c r="H308" s="12">
        <f t="shared" si="54"/>
        <v>8060.6</v>
      </c>
      <c r="I308" s="12">
        <f t="shared" si="54"/>
        <v>7687.6</v>
      </c>
      <c r="J308" s="12">
        <f t="shared" si="46"/>
        <v>95.37255291169392</v>
      </c>
      <c r="K308" s="12">
        <f t="shared" si="45"/>
        <v>95.37255291169392</v>
      </c>
    </row>
    <row r="309" spans="1:11" ht="15">
      <c r="A309" s="13" t="s">
        <v>87</v>
      </c>
      <c r="B309" s="11" t="s">
        <v>44</v>
      </c>
      <c r="C309" s="11" t="s">
        <v>52</v>
      </c>
      <c r="D309" s="11" t="s">
        <v>67</v>
      </c>
      <c r="E309" s="11" t="s">
        <v>607</v>
      </c>
      <c r="F309" s="11" t="s">
        <v>72</v>
      </c>
      <c r="G309" s="12">
        <f>4007.9+4303.2-250.5</f>
        <v>8060.6</v>
      </c>
      <c r="H309" s="12">
        <f>4007.9+4303.2-250.5</f>
        <v>8060.6</v>
      </c>
      <c r="I309" s="12">
        <v>7687.6</v>
      </c>
      <c r="J309" s="12">
        <f t="shared" si="46"/>
        <v>95.37255291169392</v>
      </c>
      <c r="K309" s="12">
        <f t="shared" si="45"/>
        <v>95.37255291169392</v>
      </c>
    </row>
    <row r="310" spans="1:11" ht="30">
      <c r="A310" s="14" t="s">
        <v>606</v>
      </c>
      <c r="B310" s="11" t="s">
        <v>44</v>
      </c>
      <c r="C310" s="11" t="s">
        <v>52</v>
      </c>
      <c r="D310" s="11" t="s">
        <v>67</v>
      </c>
      <c r="E310" s="11" t="s">
        <v>607</v>
      </c>
      <c r="F310" s="11"/>
      <c r="G310" s="12">
        <f aca="true" t="shared" si="55" ref="G310:I311">G311</f>
        <v>1990.1000000000001</v>
      </c>
      <c r="H310" s="12">
        <f t="shared" si="55"/>
        <v>1990.1000000000001</v>
      </c>
      <c r="I310" s="12">
        <f t="shared" si="55"/>
        <v>1897.9</v>
      </c>
      <c r="J310" s="12">
        <f t="shared" si="46"/>
        <v>95.36706698155871</v>
      </c>
      <c r="K310" s="12">
        <f t="shared" si="45"/>
        <v>95.36706698155871</v>
      </c>
    </row>
    <row r="311" spans="1:11" ht="45">
      <c r="A311" s="13" t="s">
        <v>21</v>
      </c>
      <c r="B311" s="11" t="s">
        <v>44</v>
      </c>
      <c r="C311" s="11" t="s">
        <v>52</v>
      </c>
      <c r="D311" s="11" t="s">
        <v>67</v>
      </c>
      <c r="E311" s="11" t="s">
        <v>607</v>
      </c>
      <c r="F311" s="11" t="s">
        <v>20</v>
      </c>
      <c r="G311" s="12">
        <f t="shared" si="55"/>
        <v>1990.1000000000001</v>
      </c>
      <c r="H311" s="12">
        <f t="shared" si="55"/>
        <v>1990.1000000000001</v>
      </c>
      <c r="I311" s="12">
        <f t="shared" si="55"/>
        <v>1897.9</v>
      </c>
      <c r="J311" s="12">
        <f t="shared" si="46"/>
        <v>95.36706698155871</v>
      </c>
      <c r="K311" s="12">
        <f t="shared" si="45"/>
        <v>95.36706698155871</v>
      </c>
    </row>
    <row r="312" spans="1:11" ht="15">
      <c r="A312" s="13" t="s">
        <v>87</v>
      </c>
      <c r="B312" s="11" t="s">
        <v>44</v>
      </c>
      <c r="C312" s="11" t="s">
        <v>52</v>
      </c>
      <c r="D312" s="11" t="s">
        <v>67</v>
      </c>
      <c r="E312" s="11" t="s">
        <v>607</v>
      </c>
      <c r="F312" s="11" t="s">
        <v>72</v>
      </c>
      <c r="G312" s="12">
        <f>3500-1448.1-61.8</f>
        <v>1990.1000000000001</v>
      </c>
      <c r="H312" s="12">
        <f>3500-1448.1-61.8</f>
        <v>1990.1000000000001</v>
      </c>
      <c r="I312" s="12">
        <v>1897.9</v>
      </c>
      <c r="J312" s="12">
        <f t="shared" si="46"/>
        <v>95.36706698155871</v>
      </c>
      <c r="K312" s="12">
        <f t="shared" si="45"/>
        <v>95.36706698155871</v>
      </c>
    </row>
    <row r="313" spans="1:11" ht="30">
      <c r="A313" s="13" t="s">
        <v>752</v>
      </c>
      <c r="B313" s="11" t="s">
        <v>44</v>
      </c>
      <c r="C313" s="11" t="s">
        <v>52</v>
      </c>
      <c r="D313" s="11" t="s">
        <v>67</v>
      </c>
      <c r="E313" s="11" t="s">
        <v>751</v>
      </c>
      <c r="F313" s="11"/>
      <c r="G313" s="12">
        <f aca="true" t="shared" si="56" ref="G313:I315">G314</f>
        <v>1448.1</v>
      </c>
      <c r="H313" s="12">
        <f t="shared" si="56"/>
        <v>1448.1</v>
      </c>
      <c r="I313" s="12">
        <f t="shared" si="56"/>
        <v>707.9</v>
      </c>
      <c r="J313" s="12">
        <f t="shared" si="46"/>
        <v>48.88474552862371</v>
      </c>
      <c r="K313" s="12">
        <f t="shared" si="45"/>
        <v>48.88474552862371</v>
      </c>
    </row>
    <row r="314" spans="1:11" ht="90">
      <c r="A314" s="13" t="s">
        <v>753</v>
      </c>
      <c r="B314" s="11" t="s">
        <v>44</v>
      </c>
      <c r="C314" s="11" t="s">
        <v>52</v>
      </c>
      <c r="D314" s="11" t="s">
        <v>67</v>
      </c>
      <c r="E314" s="11" t="s">
        <v>754</v>
      </c>
      <c r="F314" s="11"/>
      <c r="G314" s="12">
        <f t="shared" si="56"/>
        <v>1448.1</v>
      </c>
      <c r="H314" s="12">
        <f t="shared" si="56"/>
        <v>1448.1</v>
      </c>
      <c r="I314" s="12">
        <f t="shared" si="56"/>
        <v>707.9</v>
      </c>
      <c r="J314" s="12">
        <f t="shared" si="46"/>
        <v>48.88474552862371</v>
      </c>
      <c r="K314" s="12">
        <f t="shared" si="45"/>
        <v>48.88474552862371</v>
      </c>
    </row>
    <row r="315" spans="1:11" ht="45">
      <c r="A315" s="13" t="s">
        <v>21</v>
      </c>
      <c r="B315" s="11" t="s">
        <v>44</v>
      </c>
      <c r="C315" s="11" t="s">
        <v>52</v>
      </c>
      <c r="D315" s="11" t="s">
        <v>67</v>
      </c>
      <c r="E315" s="11" t="s">
        <v>754</v>
      </c>
      <c r="F315" s="11" t="s">
        <v>20</v>
      </c>
      <c r="G315" s="12">
        <f t="shared" si="56"/>
        <v>1448.1</v>
      </c>
      <c r="H315" s="12">
        <f t="shared" si="56"/>
        <v>1448.1</v>
      </c>
      <c r="I315" s="12">
        <f t="shared" si="56"/>
        <v>707.9</v>
      </c>
      <c r="J315" s="12">
        <f t="shared" si="46"/>
        <v>48.88474552862371</v>
      </c>
      <c r="K315" s="12">
        <f t="shared" si="45"/>
        <v>48.88474552862371</v>
      </c>
    </row>
    <row r="316" spans="1:11" ht="15">
      <c r="A316" s="13" t="s">
        <v>87</v>
      </c>
      <c r="B316" s="11" t="s">
        <v>44</v>
      </c>
      <c r="C316" s="11" t="s">
        <v>52</v>
      </c>
      <c r="D316" s="11" t="s">
        <v>67</v>
      </c>
      <c r="E316" s="11" t="s">
        <v>754</v>
      </c>
      <c r="F316" s="11" t="s">
        <v>72</v>
      </c>
      <c r="G316" s="12">
        <f>1448.1</f>
        <v>1448.1</v>
      </c>
      <c r="H316" s="12">
        <f>1448.1</f>
        <v>1448.1</v>
      </c>
      <c r="I316" s="12">
        <v>707.9</v>
      </c>
      <c r="J316" s="12">
        <f t="shared" si="46"/>
        <v>48.88474552862371</v>
      </c>
      <c r="K316" s="12">
        <f t="shared" si="45"/>
        <v>48.88474552862371</v>
      </c>
    </row>
    <row r="317" spans="1:11" ht="45">
      <c r="A317" s="14" t="s">
        <v>347</v>
      </c>
      <c r="B317" s="11" t="s">
        <v>44</v>
      </c>
      <c r="C317" s="11" t="s">
        <v>52</v>
      </c>
      <c r="D317" s="11" t="s">
        <v>67</v>
      </c>
      <c r="E317" s="11" t="s">
        <v>349</v>
      </c>
      <c r="F317" s="11"/>
      <c r="G317" s="12">
        <f aca="true" t="shared" si="57" ref="G317:I320">G318</f>
        <v>3500</v>
      </c>
      <c r="H317" s="12">
        <f t="shared" si="57"/>
        <v>3500</v>
      </c>
      <c r="I317" s="12">
        <f t="shared" si="57"/>
        <v>0</v>
      </c>
      <c r="J317" s="12">
        <f t="shared" si="46"/>
        <v>0</v>
      </c>
      <c r="K317" s="12">
        <f t="shared" si="45"/>
        <v>0</v>
      </c>
    </row>
    <row r="318" spans="1:11" ht="45">
      <c r="A318" s="13" t="s">
        <v>358</v>
      </c>
      <c r="B318" s="11" t="s">
        <v>44</v>
      </c>
      <c r="C318" s="11" t="s">
        <v>52</v>
      </c>
      <c r="D318" s="11" t="s">
        <v>67</v>
      </c>
      <c r="E318" s="11" t="s">
        <v>350</v>
      </c>
      <c r="F318" s="11"/>
      <c r="G318" s="12">
        <f t="shared" si="57"/>
        <v>3500</v>
      </c>
      <c r="H318" s="12">
        <f t="shared" si="57"/>
        <v>3500</v>
      </c>
      <c r="I318" s="12">
        <f t="shared" si="57"/>
        <v>0</v>
      </c>
      <c r="J318" s="12">
        <f t="shared" si="46"/>
        <v>0</v>
      </c>
      <c r="K318" s="12">
        <f t="shared" si="45"/>
        <v>0</v>
      </c>
    </row>
    <row r="319" spans="1:11" ht="30">
      <c r="A319" s="13" t="s">
        <v>706</v>
      </c>
      <c r="B319" s="11" t="s">
        <v>44</v>
      </c>
      <c r="C319" s="11" t="s">
        <v>52</v>
      </c>
      <c r="D319" s="11" t="s">
        <v>67</v>
      </c>
      <c r="E319" s="11" t="s">
        <v>705</v>
      </c>
      <c r="F319" s="11"/>
      <c r="G319" s="12">
        <f t="shared" si="57"/>
        <v>3500</v>
      </c>
      <c r="H319" s="12">
        <f t="shared" si="57"/>
        <v>3500</v>
      </c>
      <c r="I319" s="12">
        <f t="shared" si="57"/>
        <v>0</v>
      </c>
      <c r="J319" s="12">
        <f t="shared" si="46"/>
        <v>0</v>
      </c>
      <c r="K319" s="12">
        <f t="shared" si="45"/>
        <v>0</v>
      </c>
    </row>
    <row r="320" spans="1:11" ht="30">
      <c r="A320" s="10" t="s">
        <v>5</v>
      </c>
      <c r="B320" s="11" t="s">
        <v>44</v>
      </c>
      <c r="C320" s="11" t="s">
        <v>52</v>
      </c>
      <c r="D320" s="11" t="s">
        <v>67</v>
      </c>
      <c r="E320" s="11" t="s">
        <v>705</v>
      </c>
      <c r="F320" s="11" t="s">
        <v>3</v>
      </c>
      <c r="G320" s="12">
        <f t="shared" si="57"/>
        <v>3500</v>
      </c>
      <c r="H320" s="12">
        <f t="shared" si="57"/>
        <v>3500</v>
      </c>
      <c r="I320" s="12">
        <f t="shared" si="57"/>
        <v>0</v>
      </c>
      <c r="J320" s="12">
        <f t="shared" si="46"/>
        <v>0</v>
      </c>
      <c r="K320" s="12">
        <f t="shared" si="45"/>
        <v>0</v>
      </c>
    </row>
    <row r="321" spans="1:11" ht="45">
      <c r="A321" s="10" t="s">
        <v>6</v>
      </c>
      <c r="B321" s="11" t="s">
        <v>44</v>
      </c>
      <c r="C321" s="11" t="s">
        <v>52</v>
      </c>
      <c r="D321" s="11" t="s">
        <v>67</v>
      </c>
      <c r="E321" s="11" t="s">
        <v>705</v>
      </c>
      <c r="F321" s="11" t="s">
        <v>4</v>
      </c>
      <c r="G321" s="12">
        <v>3500</v>
      </c>
      <c r="H321" s="12">
        <v>3500</v>
      </c>
      <c r="I321" s="12">
        <v>0</v>
      </c>
      <c r="J321" s="12">
        <f t="shared" si="46"/>
        <v>0</v>
      </c>
      <c r="K321" s="12">
        <f t="shared" si="45"/>
        <v>0</v>
      </c>
    </row>
    <row r="322" spans="1:11" ht="30">
      <c r="A322" s="14" t="s">
        <v>341</v>
      </c>
      <c r="B322" s="11" t="s">
        <v>44</v>
      </c>
      <c r="C322" s="11" t="s">
        <v>52</v>
      </c>
      <c r="D322" s="11" t="s">
        <v>67</v>
      </c>
      <c r="E322" s="11" t="s">
        <v>161</v>
      </c>
      <c r="F322" s="11"/>
      <c r="G322" s="12">
        <f>G323+G326</f>
        <v>3746.4</v>
      </c>
      <c r="H322" s="12">
        <f>H323+H326</f>
        <v>3746.4</v>
      </c>
      <c r="I322" s="12">
        <f>I323+I326</f>
        <v>2929.5</v>
      </c>
      <c r="J322" s="12">
        <f t="shared" si="46"/>
        <v>78.19506726457399</v>
      </c>
      <c r="K322" s="12">
        <f t="shared" si="45"/>
        <v>78.19506726457399</v>
      </c>
    </row>
    <row r="323" spans="1:11" ht="30">
      <c r="A323" s="14" t="s">
        <v>692</v>
      </c>
      <c r="B323" s="11" t="s">
        <v>44</v>
      </c>
      <c r="C323" s="11" t="s">
        <v>52</v>
      </c>
      <c r="D323" s="11" t="s">
        <v>67</v>
      </c>
      <c r="E323" s="11" t="s">
        <v>691</v>
      </c>
      <c r="F323" s="11"/>
      <c r="G323" s="12">
        <f aca="true" t="shared" si="58" ref="G323:I324">G324</f>
        <v>816.9</v>
      </c>
      <c r="H323" s="12">
        <f t="shared" si="58"/>
        <v>816.9</v>
      </c>
      <c r="I323" s="12">
        <f t="shared" si="58"/>
        <v>0</v>
      </c>
      <c r="J323" s="12">
        <f t="shared" si="46"/>
        <v>0</v>
      </c>
      <c r="K323" s="12">
        <f t="shared" si="45"/>
        <v>0</v>
      </c>
    </row>
    <row r="324" spans="1:11" ht="30">
      <c r="A324" s="10" t="s">
        <v>5</v>
      </c>
      <c r="B324" s="11" t="s">
        <v>44</v>
      </c>
      <c r="C324" s="11" t="s">
        <v>52</v>
      </c>
      <c r="D324" s="11" t="s">
        <v>67</v>
      </c>
      <c r="E324" s="11" t="s">
        <v>691</v>
      </c>
      <c r="F324" s="11" t="s">
        <v>3</v>
      </c>
      <c r="G324" s="12">
        <f t="shared" si="58"/>
        <v>816.9</v>
      </c>
      <c r="H324" s="12">
        <f t="shared" si="58"/>
        <v>816.9</v>
      </c>
      <c r="I324" s="12">
        <f t="shared" si="58"/>
        <v>0</v>
      </c>
      <c r="J324" s="12">
        <f t="shared" si="46"/>
        <v>0</v>
      </c>
      <c r="K324" s="12">
        <f t="shared" si="45"/>
        <v>0</v>
      </c>
    </row>
    <row r="325" spans="1:11" ht="45">
      <c r="A325" s="10" t="s">
        <v>6</v>
      </c>
      <c r="B325" s="11" t="s">
        <v>44</v>
      </c>
      <c r="C325" s="11" t="s">
        <v>52</v>
      </c>
      <c r="D325" s="11" t="s">
        <v>67</v>
      </c>
      <c r="E325" s="11" t="s">
        <v>691</v>
      </c>
      <c r="F325" s="11" t="s">
        <v>4</v>
      </c>
      <c r="G325" s="12">
        <v>816.9</v>
      </c>
      <c r="H325" s="12">
        <v>816.9</v>
      </c>
      <c r="I325" s="12">
        <v>0</v>
      </c>
      <c r="J325" s="12">
        <f t="shared" si="46"/>
        <v>0</v>
      </c>
      <c r="K325" s="12">
        <f t="shared" si="45"/>
        <v>0</v>
      </c>
    </row>
    <row r="326" spans="1:11" ht="30">
      <c r="A326" s="10" t="s">
        <v>596</v>
      </c>
      <c r="B326" s="11" t="s">
        <v>44</v>
      </c>
      <c r="C326" s="11" t="s">
        <v>52</v>
      </c>
      <c r="D326" s="11" t="s">
        <v>67</v>
      </c>
      <c r="E326" s="11" t="s">
        <v>595</v>
      </c>
      <c r="F326" s="11"/>
      <c r="G326" s="12">
        <f aca="true" t="shared" si="59" ref="G326:I328">G327</f>
        <v>2929.5</v>
      </c>
      <c r="H326" s="12">
        <f t="shared" si="59"/>
        <v>2929.5</v>
      </c>
      <c r="I326" s="12">
        <f t="shared" si="59"/>
        <v>2929.5</v>
      </c>
      <c r="J326" s="12">
        <f t="shared" si="46"/>
        <v>100</v>
      </c>
      <c r="K326" s="12">
        <f t="shared" si="45"/>
        <v>100</v>
      </c>
    </row>
    <row r="327" spans="1:11" ht="45">
      <c r="A327" s="13" t="s">
        <v>734</v>
      </c>
      <c r="B327" s="11" t="s">
        <v>44</v>
      </c>
      <c r="C327" s="11" t="s">
        <v>52</v>
      </c>
      <c r="D327" s="11" t="s">
        <v>67</v>
      </c>
      <c r="E327" s="11" t="s">
        <v>733</v>
      </c>
      <c r="F327" s="11"/>
      <c r="G327" s="12">
        <f t="shared" si="59"/>
        <v>2929.5</v>
      </c>
      <c r="H327" s="12">
        <f t="shared" si="59"/>
        <v>2929.5</v>
      </c>
      <c r="I327" s="12">
        <f t="shared" si="59"/>
        <v>2929.5</v>
      </c>
      <c r="J327" s="12">
        <f t="shared" si="46"/>
        <v>100</v>
      </c>
      <c r="K327" s="12">
        <f t="shared" si="45"/>
        <v>100</v>
      </c>
    </row>
    <row r="328" spans="1:11" ht="45">
      <c r="A328" s="13" t="s">
        <v>21</v>
      </c>
      <c r="B328" s="11" t="s">
        <v>44</v>
      </c>
      <c r="C328" s="11" t="s">
        <v>52</v>
      </c>
      <c r="D328" s="11" t="s">
        <v>67</v>
      </c>
      <c r="E328" s="11" t="s">
        <v>733</v>
      </c>
      <c r="F328" s="11" t="s">
        <v>20</v>
      </c>
      <c r="G328" s="12">
        <f t="shared" si="59"/>
        <v>2929.5</v>
      </c>
      <c r="H328" s="12">
        <f t="shared" si="59"/>
        <v>2929.5</v>
      </c>
      <c r="I328" s="12">
        <f t="shared" si="59"/>
        <v>2929.5</v>
      </c>
      <c r="J328" s="12">
        <f t="shared" si="46"/>
        <v>100</v>
      </c>
      <c r="K328" s="12">
        <f t="shared" si="45"/>
        <v>100</v>
      </c>
    </row>
    <row r="329" spans="1:11" ht="15">
      <c r="A329" s="13" t="s">
        <v>87</v>
      </c>
      <c r="B329" s="11" t="s">
        <v>44</v>
      </c>
      <c r="C329" s="11" t="s">
        <v>52</v>
      </c>
      <c r="D329" s="11" t="s">
        <v>67</v>
      </c>
      <c r="E329" s="11" t="s">
        <v>733</v>
      </c>
      <c r="F329" s="11" t="s">
        <v>72</v>
      </c>
      <c r="G329" s="12">
        <v>2929.5</v>
      </c>
      <c r="H329" s="12">
        <v>2929.5</v>
      </c>
      <c r="I329" s="12">
        <v>2929.5</v>
      </c>
      <c r="J329" s="12">
        <f t="shared" si="46"/>
        <v>100</v>
      </c>
      <c r="K329" s="12">
        <f t="shared" si="45"/>
        <v>100</v>
      </c>
    </row>
    <row r="330" spans="1:11" ht="15">
      <c r="A330" s="10" t="s">
        <v>168</v>
      </c>
      <c r="B330" s="11" t="s">
        <v>44</v>
      </c>
      <c r="C330" s="11" t="s">
        <v>52</v>
      </c>
      <c r="D330" s="11" t="s">
        <v>83</v>
      </c>
      <c r="E330" s="11"/>
      <c r="F330" s="11"/>
      <c r="G330" s="12">
        <f>G331+G337+G356+G362</f>
        <v>5984.400000000001</v>
      </c>
      <c r="H330" s="12">
        <f>H331+H337+H356+H362</f>
        <v>5984.400000000001</v>
      </c>
      <c r="I330" s="12">
        <f>I331+I337+I356+I362</f>
        <v>3707.5999999999995</v>
      </c>
      <c r="J330" s="12">
        <f t="shared" si="46"/>
        <v>61.95441481184412</v>
      </c>
      <c r="K330" s="12">
        <f t="shared" si="45"/>
        <v>61.95441481184412</v>
      </c>
    </row>
    <row r="331" spans="1:11" ht="60">
      <c r="A331" s="14" t="s">
        <v>475</v>
      </c>
      <c r="B331" s="11" t="s">
        <v>44</v>
      </c>
      <c r="C331" s="11" t="s">
        <v>52</v>
      </c>
      <c r="D331" s="11" t="s">
        <v>83</v>
      </c>
      <c r="E331" s="11" t="s">
        <v>192</v>
      </c>
      <c r="F331" s="11"/>
      <c r="G331" s="12">
        <f aca="true" t="shared" si="60" ref="G331:I335">G332</f>
        <v>429.1</v>
      </c>
      <c r="H331" s="12">
        <f t="shared" si="60"/>
        <v>429.1</v>
      </c>
      <c r="I331" s="12">
        <f t="shared" si="60"/>
        <v>429.1</v>
      </c>
      <c r="J331" s="12">
        <f t="shared" si="46"/>
        <v>100</v>
      </c>
      <c r="K331" s="12">
        <f t="shared" si="45"/>
        <v>100</v>
      </c>
    </row>
    <row r="332" spans="1:11" ht="45">
      <c r="A332" s="13" t="s">
        <v>381</v>
      </c>
      <c r="B332" s="11" t="s">
        <v>44</v>
      </c>
      <c r="C332" s="11" t="s">
        <v>52</v>
      </c>
      <c r="D332" s="11" t="s">
        <v>83</v>
      </c>
      <c r="E332" s="11" t="s">
        <v>322</v>
      </c>
      <c r="F332" s="11"/>
      <c r="G332" s="12">
        <f t="shared" si="60"/>
        <v>429.1</v>
      </c>
      <c r="H332" s="12">
        <f t="shared" si="60"/>
        <v>429.1</v>
      </c>
      <c r="I332" s="12">
        <f t="shared" si="60"/>
        <v>429.1</v>
      </c>
      <c r="J332" s="12">
        <f t="shared" si="46"/>
        <v>100</v>
      </c>
      <c r="K332" s="12">
        <f t="shared" si="45"/>
        <v>100</v>
      </c>
    </row>
    <row r="333" spans="1:11" ht="45">
      <c r="A333" s="14" t="s">
        <v>325</v>
      </c>
      <c r="B333" s="11" t="s">
        <v>44</v>
      </c>
      <c r="C333" s="11" t="s">
        <v>52</v>
      </c>
      <c r="D333" s="11" t="s">
        <v>83</v>
      </c>
      <c r="E333" s="11" t="s">
        <v>323</v>
      </c>
      <c r="F333" s="11"/>
      <c r="G333" s="12">
        <f t="shared" si="60"/>
        <v>429.1</v>
      </c>
      <c r="H333" s="12">
        <f t="shared" si="60"/>
        <v>429.1</v>
      </c>
      <c r="I333" s="12">
        <f t="shared" si="60"/>
        <v>429.1</v>
      </c>
      <c r="J333" s="12">
        <f t="shared" si="46"/>
        <v>100</v>
      </c>
      <c r="K333" s="12">
        <f t="shared" si="45"/>
        <v>100</v>
      </c>
    </row>
    <row r="334" spans="1:11" ht="120">
      <c r="A334" s="14" t="s">
        <v>670</v>
      </c>
      <c r="B334" s="11" t="s">
        <v>44</v>
      </c>
      <c r="C334" s="11" t="s">
        <v>52</v>
      </c>
      <c r="D334" s="11" t="s">
        <v>83</v>
      </c>
      <c r="E334" s="11" t="s">
        <v>324</v>
      </c>
      <c r="F334" s="11"/>
      <c r="G334" s="12">
        <f t="shared" si="60"/>
        <v>429.1</v>
      </c>
      <c r="H334" s="12">
        <f t="shared" si="60"/>
        <v>429.1</v>
      </c>
      <c r="I334" s="12">
        <f t="shared" si="60"/>
        <v>429.1</v>
      </c>
      <c r="J334" s="12">
        <f t="shared" si="46"/>
        <v>100</v>
      </c>
      <c r="K334" s="12">
        <f t="shared" si="45"/>
        <v>100</v>
      </c>
    </row>
    <row r="335" spans="1:11" ht="30">
      <c r="A335" s="13" t="s">
        <v>5</v>
      </c>
      <c r="B335" s="11" t="s">
        <v>44</v>
      </c>
      <c r="C335" s="11" t="s">
        <v>52</v>
      </c>
      <c r="D335" s="11" t="s">
        <v>83</v>
      </c>
      <c r="E335" s="11" t="s">
        <v>324</v>
      </c>
      <c r="F335" s="11" t="s">
        <v>3</v>
      </c>
      <c r="G335" s="12">
        <f t="shared" si="60"/>
        <v>429.1</v>
      </c>
      <c r="H335" s="12">
        <f t="shared" si="60"/>
        <v>429.1</v>
      </c>
      <c r="I335" s="12">
        <f t="shared" si="60"/>
        <v>429.1</v>
      </c>
      <c r="J335" s="12">
        <f t="shared" si="46"/>
        <v>100</v>
      </c>
      <c r="K335" s="12">
        <f t="shared" si="45"/>
        <v>100</v>
      </c>
    </row>
    <row r="336" spans="1:11" ht="45">
      <c r="A336" s="13" t="s">
        <v>6</v>
      </c>
      <c r="B336" s="11" t="s">
        <v>44</v>
      </c>
      <c r="C336" s="11" t="s">
        <v>52</v>
      </c>
      <c r="D336" s="11" t="s">
        <v>83</v>
      </c>
      <c r="E336" s="11" t="s">
        <v>324</v>
      </c>
      <c r="F336" s="11" t="s">
        <v>4</v>
      </c>
      <c r="G336" s="12">
        <f>218.8+186.3+46-22</f>
        <v>429.1</v>
      </c>
      <c r="H336" s="12">
        <f>218.8+186.3+46-22</f>
        <v>429.1</v>
      </c>
      <c r="I336" s="12">
        <v>429.1</v>
      </c>
      <c r="J336" s="12">
        <f t="shared" si="46"/>
        <v>100</v>
      </c>
      <c r="K336" s="12">
        <f aca="true" t="shared" si="61" ref="K336:K399">I336/H336*100</f>
        <v>100</v>
      </c>
    </row>
    <row r="337" spans="1:11" ht="90">
      <c r="A337" s="10" t="s">
        <v>582</v>
      </c>
      <c r="B337" s="11" t="s">
        <v>44</v>
      </c>
      <c r="C337" s="11" t="s">
        <v>52</v>
      </c>
      <c r="D337" s="11" t="s">
        <v>83</v>
      </c>
      <c r="E337" s="11" t="s">
        <v>251</v>
      </c>
      <c r="F337" s="11"/>
      <c r="G337" s="12">
        <f>G338+G345+G349</f>
        <v>4425.1</v>
      </c>
      <c r="H337" s="12">
        <f>H338+H345+H349</f>
        <v>4425.1</v>
      </c>
      <c r="I337" s="12">
        <f>I338+I345+I349</f>
        <v>2148.2999999999997</v>
      </c>
      <c r="J337" s="12">
        <f aca="true" t="shared" si="62" ref="J337:J400">I337/G337*100</f>
        <v>48.54805541117714</v>
      </c>
      <c r="K337" s="12">
        <f t="shared" si="61"/>
        <v>48.54805541117714</v>
      </c>
    </row>
    <row r="338" spans="1:11" ht="30">
      <c r="A338" s="10" t="s">
        <v>709</v>
      </c>
      <c r="B338" s="11" t="s">
        <v>44</v>
      </c>
      <c r="C338" s="11" t="s">
        <v>52</v>
      </c>
      <c r="D338" s="11" t="s">
        <v>83</v>
      </c>
      <c r="E338" s="11" t="s">
        <v>710</v>
      </c>
      <c r="F338" s="11"/>
      <c r="G338" s="12">
        <f>G342+G339</f>
        <v>3527.7000000000003</v>
      </c>
      <c r="H338" s="12">
        <f>H342+H339</f>
        <v>3527.7000000000003</v>
      </c>
      <c r="I338" s="12">
        <f>I342+I339</f>
        <v>1808.1</v>
      </c>
      <c r="J338" s="12">
        <f t="shared" si="62"/>
        <v>51.25435836380644</v>
      </c>
      <c r="K338" s="12">
        <f t="shared" si="61"/>
        <v>51.25435836380644</v>
      </c>
    </row>
    <row r="339" spans="1:11" ht="30">
      <c r="A339" s="10" t="s">
        <v>711</v>
      </c>
      <c r="B339" s="11" t="s">
        <v>44</v>
      </c>
      <c r="C339" s="11" t="s">
        <v>52</v>
      </c>
      <c r="D339" s="11" t="s">
        <v>83</v>
      </c>
      <c r="E339" s="11" t="s">
        <v>712</v>
      </c>
      <c r="F339" s="11"/>
      <c r="G339" s="29">
        <f aca="true" t="shared" si="63" ref="G339:I340">G340</f>
        <v>3287.7000000000003</v>
      </c>
      <c r="H339" s="29">
        <f t="shared" si="63"/>
        <v>3287.7000000000003</v>
      </c>
      <c r="I339" s="29">
        <f t="shared" si="63"/>
        <v>1588.1</v>
      </c>
      <c r="J339" s="12">
        <f t="shared" si="62"/>
        <v>48.30428567083371</v>
      </c>
      <c r="K339" s="12">
        <f t="shared" si="61"/>
        <v>48.30428567083371</v>
      </c>
    </row>
    <row r="340" spans="1:11" ht="30">
      <c r="A340" s="13" t="s">
        <v>5</v>
      </c>
      <c r="B340" s="11" t="s">
        <v>44</v>
      </c>
      <c r="C340" s="11" t="s">
        <v>52</v>
      </c>
      <c r="D340" s="11" t="s">
        <v>83</v>
      </c>
      <c r="E340" s="11" t="s">
        <v>712</v>
      </c>
      <c r="F340" s="11" t="s">
        <v>3</v>
      </c>
      <c r="G340" s="29">
        <f t="shared" si="63"/>
        <v>3287.7000000000003</v>
      </c>
      <c r="H340" s="29">
        <f t="shared" si="63"/>
        <v>3287.7000000000003</v>
      </c>
      <c r="I340" s="29">
        <f t="shared" si="63"/>
        <v>1588.1</v>
      </c>
      <c r="J340" s="12">
        <f t="shared" si="62"/>
        <v>48.30428567083371</v>
      </c>
      <c r="K340" s="12">
        <f t="shared" si="61"/>
        <v>48.30428567083371</v>
      </c>
    </row>
    <row r="341" spans="1:11" ht="45">
      <c r="A341" s="13" t="s">
        <v>6</v>
      </c>
      <c r="B341" s="11" t="s">
        <v>44</v>
      </c>
      <c r="C341" s="11" t="s">
        <v>52</v>
      </c>
      <c r="D341" s="11" t="s">
        <v>83</v>
      </c>
      <c r="E341" s="11" t="s">
        <v>712</v>
      </c>
      <c r="F341" s="11" t="s">
        <v>4</v>
      </c>
      <c r="G341" s="29">
        <f>2400+1094.4-206.7</f>
        <v>3287.7000000000003</v>
      </c>
      <c r="H341" s="29">
        <f>2400+1094.4-206.7</f>
        <v>3287.7000000000003</v>
      </c>
      <c r="I341" s="29">
        <v>1588.1</v>
      </c>
      <c r="J341" s="12">
        <f t="shared" si="62"/>
        <v>48.30428567083371</v>
      </c>
      <c r="K341" s="12">
        <f t="shared" si="61"/>
        <v>48.30428567083371</v>
      </c>
    </row>
    <row r="342" spans="1:11" ht="60">
      <c r="A342" s="10" t="s">
        <v>715</v>
      </c>
      <c r="B342" s="11" t="s">
        <v>44</v>
      </c>
      <c r="C342" s="11" t="s">
        <v>52</v>
      </c>
      <c r="D342" s="11" t="s">
        <v>83</v>
      </c>
      <c r="E342" s="11" t="s">
        <v>716</v>
      </c>
      <c r="F342" s="11"/>
      <c r="G342" s="12">
        <f aca="true" t="shared" si="64" ref="G342:I343">G343</f>
        <v>240</v>
      </c>
      <c r="H342" s="12">
        <f t="shared" si="64"/>
        <v>240</v>
      </c>
      <c r="I342" s="12">
        <f t="shared" si="64"/>
        <v>220</v>
      </c>
      <c r="J342" s="12">
        <f t="shared" si="62"/>
        <v>91.66666666666666</v>
      </c>
      <c r="K342" s="12">
        <f t="shared" si="61"/>
        <v>91.66666666666666</v>
      </c>
    </row>
    <row r="343" spans="1:11" ht="30">
      <c r="A343" s="13" t="s">
        <v>5</v>
      </c>
      <c r="B343" s="11" t="s">
        <v>44</v>
      </c>
      <c r="C343" s="11" t="s">
        <v>52</v>
      </c>
      <c r="D343" s="11" t="s">
        <v>83</v>
      </c>
      <c r="E343" s="11" t="s">
        <v>716</v>
      </c>
      <c r="F343" s="11" t="s">
        <v>3</v>
      </c>
      <c r="G343" s="12">
        <f t="shared" si="64"/>
        <v>240</v>
      </c>
      <c r="H343" s="12">
        <f t="shared" si="64"/>
        <v>240</v>
      </c>
      <c r="I343" s="12">
        <f t="shared" si="64"/>
        <v>220</v>
      </c>
      <c r="J343" s="12">
        <f t="shared" si="62"/>
        <v>91.66666666666666</v>
      </c>
      <c r="K343" s="12">
        <f t="shared" si="61"/>
        <v>91.66666666666666</v>
      </c>
    </row>
    <row r="344" spans="1:11" ht="45">
      <c r="A344" s="13" t="s">
        <v>6</v>
      </c>
      <c r="B344" s="11" t="s">
        <v>44</v>
      </c>
      <c r="C344" s="11" t="s">
        <v>52</v>
      </c>
      <c r="D344" s="11" t="s">
        <v>83</v>
      </c>
      <c r="E344" s="11" t="s">
        <v>716</v>
      </c>
      <c r="F344" s="11" t="s">
        <v>4</v>
      </c>
      <c r="G344" s="12">
        <f>950-710</f>
        <v>240</v>
      </c>
      <c r="H344" s="12">
        <f>950-710</f>
        <v>240</v>
      </c>
      <c r="I344" s="12">
        <v>220</v>
      </c>
      <c r="J344" s="12">
        <f t="shared" si="62"/>
        <v>91.66666666666666</v>
      </c>
      <c r="K344" s="12">
        <f t="shared" si="61"/>
        <v>91.66666666666666</v>
      </c>
    </row>
    <row r="345" spans="1:11" ht="30">
      <c r="A345" s="10" t="s">
        <v>719</v>
      </c>
      <c r="B345" s="11" t="s">
        <v>44</v>
      </c>
      <c r="C345" s="11" t="s">
        <v>52</v>
      </c>
      <c r="D345" s="11" t="s">
        <v>83</v>
      </c>
      <c r="E345" s="11" t="s">
        <v>720</v>
      </c>
      <c r="F345" s="11"/>
      <c r="G345" s="12">
        <f aca="true" t="shared" si="65" ref="G345:I347">G346</f>
        <v>628.4</v>
      </c>
      <c r="H345" s="12">
        <f t="shared" si="65"/>
        <v>628.4</v>
      </c>
      <c r="I345" s="12">
        <f t="shared" si="65"/>
        <v>200.5</v>
      </c>
      <c r="J345" s="12">
        <f t="shared" si="62"/>
        <v>31.906429026098028</v>
      </c>
      <c r="K345" s="12">
        <f t="shared" si="61"/>
        <v>31.906429026098028</v>
      </c>
    </row>
    <row r="346" spans="1:11" ht="240">
      <c r="A346" s="10" t="s">
        <v>721</v>
      </c>
      <c r="B346" s="11" t="s">
        <v>44</v>
      </c>
      <c r="C346" s="11" t="s">
        <v>52</v>
      </c>
      <c r="D346" s="11" t="s">
        <v>83</v>
      </c>
      <c r="E346" s="11" t="s">
        <v>722</v>
      </c>
      <c r="F346" s="11"/>
      <c r="G346" s="12">
        <f t="shared" si="65"/>
        <v>628.4</v>
      </c>
      <c r="H346" s="12">
        <f t="shared" si="65"/>
        <v>628.4</v>
      </c>
      <c r="I346" s="12">
        <f t="shared" si="65"/>
        <v>200.5</v>
      </c>
      <c r="J346" s="12">
        <f t="shared" si="62"/>
        <v>31.906429026098028</v>
      </c>
      <c r="K346" s="12">
        <f t="shared" si="61"/>
        <v>31.906429026098028</v>
      </c>
    </row>
    <row r="347" spans="1:11" ht="30">
      <c r="A347" s="13" t="s">
        <v>5</v>
      </c>
      <c r="B347" s="11" t="s">
        <v>44</v>
      </c>
      <c r="C347" s="11" t="s">
        <v>52</v>
      </c>
      <c r="D347" s="11" t="s">
        <v>83</v>
      </c>
      <c r="E347" s="11" t="s">
        <v>722</v>
      </c>
      <c r="F347" s="11" t="s">
        <v>3</v>
      </c>
      <c r="G347" s="12">
        <f t="shared" si="65"/>
        <v>628.4</v>
      </c>
      <c r="H347" s="12">
        <f t="shared" si="65"/>
        <v>628.4</v>
      </c>
      <c r="I347" s="12">
        <f t="shared" si="65"/>
        <v>200.5</v>
      </c>
      <c r="J347" s="12">
        <f t="shared" si="62"/>
        <v>31.906429026098028</v>
      </c>
      <c r="K347" s="12">
        <f t="shared" si="61"/>
        <v>31.906429026098028</v>
      </c>
    </row>
    <row r="348" spans="1:11" ht="45">
      <c r="A348" s="13" t="s">
        <v>6</v>
      </c>
      <c r="B348" s="11" t="s">
        <v>44</v>
      </c>
      <c r="C348" s="11" t="s">
        <v>52</v>
      </c>
      <c r="D348" s="11" t="s">
        <v>83</v>
      </c>
      <c r="E348" s="11" t="s">
        <v>722</v>
      </c>
      <c r="F348" s="11" t="s">
        <v>4</v>
      </c>
      <c r="G348" s="12">
        <f>960+240-571.6</f>
        <v>628.4</v>
      </c>
      <c r="H348" s="12">
        <f>960+240-571.6</f>
        <v>628.4</v>
      </c>
      <c r="I348" s="12">
        <v>200.5</v>
      </c>
      <c r="J348" s="12">
        <f t="shared" si="62"/>
        <v>31.906429026098028</v>
      </c>
      <c r="K348" s="12">
        <f t="shared" si="61"/>
        <v>31.906429026098028</v>
      </c>
    </row>
    <row r="349" spans="1:11" ht="30">
      <c r="A349" s="10" t="s">
        <v>612</v>
      </c>
      <c r="B349" s="11" t="s">
        <v>44</v>
      </c>
      <c r="C349" s="11" t="s">
        <v>52</v>
      </c>
      <c r="D349" s="11" t="s">
        <v>83</v>
      </c>
      <c r="E349" s="11" t="s">
        <v>723</v>
      </c>
      <c r="F349" s="11"/>
      <c r="G349" s="12">
        <f>G350+G353</f>
        <v>269</v>
      </c>
      <c r="H349" s="12">
        <f>H350+H353</f>
        <v>269</v>
      </c>
      <c r="I349" s="12">
        <f>I350+I353</f>
        <v>139.70000000000002</v>
      </c>
      <c r="J349" s="12">
        <f t="shared" si="62"/>
        <v>51.93308550185874</v>
      </c>
      <c r="K349" s="12">
        <f t="shared" si="61"/>
        <v>51.93308550185874</v>
      </c>
    </row>
    <row r="350" spans="1:11" ht="75">
      <c r="A350" s="10" t="s">
        <v>724</v>
      </c>
      <c r="B350" s="11" t="s">
        <v>44</v>
      </c>
      <c r="C350" s="11" t="s">
        <v>52</v>
      </c>
      <c r="D350" s="11" t="s">
        <v>83</v>
      </c>
      <c r="E350" s="11" t="s">
        <v>739</v>
      </c>
      <c r="F350" s="11"/>
      <c r="G350" s="12">
        <f aca="true" t="shared" si="66" ref="G350:I351">G351</f>
        <v>91.4</v>
      </c>
      <c r="H350" s="12">
        <f t="shared" si="66"/>
        <v>91.4</v>
      </c>
      <c r="I350" s="12">
        <f t="shared" si="66"/>
        <v>1.4</v>
      </c>
      <c r="J350" s="12">
        <f t="shared" si="62"/>
        <v>1.5317286652078772</v>
      </c>
      <c r="K350" s="12">
        <f t="shared" si="61"/>
        <v>1.5317286652078772</v>
      </c>
    </row>
    <row r="351" spans="1:11" ht="30">
      <c r="A351" s="13" t="s">
        <v>5</v>
      </c>
      <c r="B351" s="11" t="s">
        <v>44</v>
      </c>
      <c r="C351" s="11" t="s">
        <v>52</v>
      </c>
      <c r="D351" s="11" t="s">
        <v>83</v>
      </c>
      <c r="E351" s="11" t="s">
        <v>739</v>
      </c>
      <c r="F351" s="11" t="s">
        <v>3</v>
      </c>
      <c r="G351" s="12">
        <f t="shared" si="66"/>
        <v>91.4</v>
      </c>
      <c r="H351" s="12">
        <f t="shared" si="66"/>
        <v>91.4</v>
      </c>
      <c r="I351" s="12">
        <f t="shared" si="66"/>
        <v>1.4</v>
      </c>
      <c r="J351" s="12">
        <f t="shared" si="62"/>
        <v>1.5317286652078772</v>
      </c>
      <c r="K351" s="12">
        <f t="shared" si="61"/>
        <v>1.5317286652078772</v>
      </c>
    </row>
    <row r="352" spans="1:11" ht="45">
      <c r="A352" s="13" t="s">
        <v>6</v>
      </c>
      <c r="B352" s="11" t="s">
        <v>44</v>
      </c>
      <c r="C352" s="11" t="s">
        <v>52</v>
      </c>
      <c r="D352" s="11" t="s">
        <v>83</v>
      </c>
      <c r="E352" s="11" t="s">
        <v>739</v>
      </c>
      <c r="F352" s="11" t="s">
        <v>4</v>
      </c>
      <c r="G352" s="12">
        <f>50+90-48.6</f>
        <v>91.4</v>
      </c>
      <c r="H352" s="12">
        <f>50+90-48.6</f>
        <v>91.4</v>
      </c>
      <c r="I352" s="12">
        <v>1.4</v>
      </c>
      <c r="J352" s="12">
        <f t="shared" si="62"/>
        <v>1.5317286652078772</v>
      </c>
      <c r="K352" s="12">
        <f t="shared" si="61"/>
        <v>1.5317286652078772</v>
      </c>
    </row>
    <row r="353" spans="1:11" ht="60">
      <c r="A353" s="10" t="s">
        <v>726</v>
      </c>
      <c r="B353" s="11" t="s">
        <v>44</v>
      </c>
      <c r="C353" s="11" t="s">
        <v>52</v>
      </c>
      <c r="D353" s="11" t="s">
        <v>83</v>
      </c>
      <c r="E353" s="11" t="s">
        <v>727</v>
      </c>
      <c r="F353" s="11"/>
      <c r="G353" s="12">
        <f aca="true" t="shared" si="67" ref="G353:I354">G354</f>
        <v>177.60000000000002</v>
      </c>
      <c r="H353" s="12">
        <f t="shared" si="67"/>
        <v>177.60000000000002</v>
      </c>
      <c r="I353" s="12">
        <f t="shared" si="67"/>
        <v>138.3</v>
      </c>
      <c r="J353" s="12">
        <f t="shared" si="62"/>
        <v>77.87162162162163</v>
      </c>
      <c r="K353" s="12">
        <f t="shared" si="61"/>
        <v>77.87162162162163</v>
      </c>
    </row>
    <row r="354" spans="1:11" ht="30">
      <c r="A354" s="13" t="s">
        <v>5</v>
      </c>
      <c r="B354" s="11" t="s">
        <v>44</v>
      </c>
      <c r="C354" s="11" t="s">
        <v>52</v>
      </c>
      <c r="D354" s="11" t="s">
        <v>83</v>
      </c>
      <c r="E354" s="11" t="s">
        <v>727</v>
      </c>
      <c r="F354" s="11" t="s">
        <v>3</v>
      </c>
      <c r="G354" s="12">
        <f t="shared" si="67"/>
        <v>177.60000000000002</v>
      </c>
      <c r="H354" s="12">
        <f t="shared" si="67"/>
        <v>177.60000000000002</v>
      </c>
      <c r="I354" s="12">
        <f t="shared" si="67"/>
        <v>138.3</v>
      </c>
      <c r="J354" s="12">
        <f t="shared" si="62"/>
        <v>77.87162162162163</v>
      </c>
      <c r="K354" s="12">
        <f t="shared" si="61"/>
        <v>77.87162162162163</v>
      </c>
    </row>
    <row r="355" spans="1:11" ht="45">
      <c r="A355" s="13" t="s">
        <v>6</v>
      </c>
      <c r="B355" s="11" t="s">
        <v>44</v>
      </c>
      <c r="C355" s="11" t="s">
        <v>52</v>
      </c>
      <c r="D355" s="11" t="s">
        <v>83</v>
      </c>
      <c r="E355" s="11" t="s">
        <v>727</v>
      </c>
      <c r="F355" s="11" t="s">
        <v>4</v>
      </c>
      <c r="G355" s="12">
        <f>500-322.4</f>
        <v>177.60000000000002</v>
      </c>
      <c r="H355" s="12">
        <f>500-322.4</f>
        <v>177.60000000000002</v>
      </c>
      <c r="I355" s="12">
        <v>138.3</v>
      </c>
      <c r="J355" s="12">
        <f t="shared" si="62"/>
        <v>77.87162162162163</v>
      </c>
      <c r="K355" s="12">
        <f t="shared" si="61"/>
        <v>77.87162162162163</v>
      </c>
    </row>
    <row r="356" spans="1:11" ht="60">
      <c r="A356" s="14" t="s">
        <v>545</v>
      </c>
      <c r="B356" s="11" t="s">
        <v>44</v>
      </c>
      <c r="C356" s="11" t="s">
        <v>52</v>
      </c>
      <c r="D356" s="11" t="s">
        <v>83</v>
      </c>
      <c r="E356" s="11" t="s">
        <v>344</v>
      </c>
      <c r="F356" s="11"/>
      <c r="G356" s="12">
        <f aca="true" t="shared" si="68" ref="G356:I360">G357</f>
        <v>947</v>
      </c>
      <c r="H356" s="12">
        <f t="shared" si="68"/>
        <v>947</v>
      </c>
      <c r="I356" s="12">
        <f t="shared" si="68"/>
        <v>947</v>
      </c>
      <c r="J356" s="12">
        <f t="shared" si="62"/>
        <v>100</v>
      </c>
      <c r="K356" s="12">
        <f t="shared" si="61"/>
        <v>100</v>
      </c>
    </row>
    <row r="357" spans="1:11" ht="75">
      <c r="A357" s="14" t="s">
        <v>348</v>
      </c>
      <c r="B357" s="11" t="s">
        <v>44</v>
      </c>
      <c r="C357" s="11" t="s">
        <v>52</v>
      </c>
      <c r="D357" s="11" t="s">
        <v>83</v>
      </c>
      <c r="E357" s="11" t="s">
        <v>370</v>
      </c>
      <c r="F357" s="11"/>
      <c r="G357" s="12">
        <f t="shared" si="68"/>
        <v>947</v>
      </c>
      <c r="H357" s="12">
        <f t="shared" si="68"/>
        <v>947</v>
      </c>
      <c r="I357" s="12">
        <f t="shared" si="68"/>
        <v>947</v>
      </c>
      <c r="J357" s="12">
        <f t="shared" si="62"/>
        <v>100</v>
      </c>
      <c r="K357" s="12">
        <f t="shared" si="61"/>
        <v>100</v>
      </c>
    </row>
    <row r="358" spans="1:11" ht="30">
      <c r="A358" s="13" t="s">
        <v>612</v>
      </c>
      <c r="B358" s="11" t="s">
        <v>44</v>
      </c>
      <c r="C358" s="11" t="s">
        <v>52</v>
      </c>
      <c r="D358" s="11" t="s">
        <v>83</v>
      </c>
      <c r="E358" s="11" t="s">
        <v>610</v>
      </c>
      <c r="F358" s="11"/>
      <c r="G358" s="12">
        <f t="shared" si="68"/>
        <v>947</v>
      </c>
      <c r="H358" s="12">
        <f t="shared" si="68"/>
        <v>947</v>
      </c>
      <c r="I358" s="12">
        <f t="shared" si="68"/>
        <v>947</v>
      </c>
      <c r="J358" s="12">
        <f t="shared" si="62"/>
        <v>100</v>
      </c>
      <c r="K358" s="12">
        <f t="shared" si="61"/>
        <v>100</v>
      </c>
    </row>
    <row r="359" spans="1:11" ht="45">
      <c r="A359" s="13" t="s">
        <v>613</v>
      </c>
      <c r="B359" s="11" t="s">
        <v>44</v>
      </c>
      <c r="C359" s="11" t="s">
        <v>52</v>
      </c>
      <c r="D359" s="11" t="s">
        <v>83</v>
      </c>
      <c r="E359" s="11" t="s">
        <v>611</v>
      </c>
      <c r="F359" s="11"/>
      <c r="G359" s="12">
        <f t="shared" si="68"/>
        <v>947</v>
      </c>
      <c r="H359" s="12">
        <f t="shared" si="68"/>
        <v>947</v>
      </c>
      <c r="I359" s="12">
        <f t="shared" si="68"/>
        <v>947</v>
      </c>
      <c r="J359" s="12">
        <f t="shared" si="62"/>
        <v>100</v>
      </c>
      <c r="K359" s="12">
        <f t="shared" si="61"/>
        <v>100</v>
      </c>
    </row>
    <row r="360" spans="1:11" ht="30">
      <c r="A360" s="13" t="s">
        <v>5</v>
      </c>
      <c r="B360" s="11" t="s">
        <v>44</v>
      </c>
      <c r="C360" s="11" t="s">
        <v>52</v>
      </c>
      <c r="D360" s="11" t="s">
        <v>83</v>
      </c>
      <c r="E360" s="11" t="s">
        <v>611</v>
      </c>
      <c r="F360" s="11" t="s">
        <v>3</v>
      </c>
      <c r="G360" s="12">
        <f t="shared" si="68"/>
        <v>947</v>
      </c>
      <c r="H360" s="12">
        <f t="shared" si="68"/>
        <v>947</v>
      </c>
      <c r="I360" s="12">
        <f t="shared" si="68"/>
        <v>947</v>
      </c>
      <c r="J360" s="12">
        <f t="shared" si="62"/>
        <v>100</v>
      </c>
      <c r="K360" s="12">
        <f t="shared" si="61"/>
        <v>100</v>
      </c>
    </row>
    <row r="361" spans="1:11" ht="45">
      <c r="A361" s="13" t="s">
        <v>6</v>
      </c>
      <c r="B361" s="11" t="s">
        <v>44</v>
      </c>
      <c r="C361" s="11" t="s">
        <v>52</v>
      </c>
      <c r="D361" s="11" t="s">
        <v>83</v>
      </c>
      <c r="E361" s="11" t="s">
        <v>611</v>
      </c>
      <c r="F361" s="11" t="s">
        <v>4</v>
      </c>
      <c r="G361" s="12">
        <f>(911-151.5)+(225-37.5)</f>
        <v>947</v>
      </c>
      <c r="H361" s="12">
        <f>(911-151.5)+(225-37.5)</f>
        <v>947</v>
      </c>
      <c r="I361" s="12">
        <v>947</v>
      </c>
      <c r="J361" s="12">
        <f t="shared" si="62"/>
        <v>100</v>
      </c>
      <c r="K361" s="12">
        <f t="shared" si="61"/>
        <v>100</v>
      </c>
    </row>
    <row r="362" spans="1:11" ht="30">
      <c r="A362" s="14" t="s">
        <v>341</v>
      </c>
      <c r="B362" s="11" t="s">
        <v>44</v>
      </c>
      <c r="C362" s="11" t="s">
        <v>52</v>
      </c>
      <c r="D362" s="11" t="s">
        <v>83</v>
      </c>
      <c r="E362" s="11" t="s">
        <v>161</v>
      </c>
      <c r="F362" s="11"/>
      <c r="G362" s="12">
        <f aca="true" t="shared" si="69" ref="G362:I364">G363</f>
        <v>183.2</v>
      </c>
      <c r="H362" s="12">
        <f t="shared" si="69"/>
        <v>183.2</v>
      </c>
      <c r="I362" s="12">
        <f t="shared" si="69"/>
        <v>183.2</v>
      </c>
      <c r="J362" s="12">
        <f t="shared" si="62"/>
        <v>100</v>
      </c>
      <c r="K362" s="12">
        <f t="shared" si="61"/>
        <v>100</v>
      </c>
    </row>
    <row r="363" spans="1:11" ht="45">
      <c r="A363" s="46" t="s">
        <v>591</v>
      </c>
      <c r="B363" s="11" t="s">
        <v>44</v>
      </c>
      <c r="C363" s="11" t="s">
        <v>52</v>
      </c>
      <c r="D363" s="11" t="s">
        <v>83</v>
      </c>
      <c r="E363" s="11" t="s">
        <v>590</v>
      </c>
      <c r="F363" s="11"/>
      <c r="G363" s="12">
        <f t="shared" si="69"/>
        <v>183.2</v>
      </c>
      <c r="H363" s="12">
        <f t="shared" si="69"/>
        <v>183.2</v>
      </c>
      <c r="I363" s="12">
        <f t="shared" si="69"/>
        <v>183.2</v>
      </c>
      <c r="J363" s="12">
        <f t="shared" si="62"/>
        <v>100</v>
      </c>
      <c r="K363" s="12">
        <f t="shared" si="61"/>
        <v>100</v>
      </c>
    </row>
    <row r="364" spans="1:11" ht="30">
      <c r="A364" s="13" t="s">
        <v>5</v>
      </c>
      <c r="B364" s="11" t="s">
        <v>44</v>
      </c>
      <c r="C364" s="11" t="s">
        <v>52</v>
      </c>
      <c r="D364" s="11" t="s">
        <v>83</v>
      </c>
      <c r="E364" s="11" t="s">
        <v>590</v>
      </c>
      <c r="F364" s="11" t="s">
        <v>3</v>
      </c>
      <c r="G364" s="12">
        <f t="shared" si="69"/>
        <v>183.2</v>
      </c>
      <c r="H364" s="12">
        <f t="shared" si="69"/>
        <v>183.2</v>
      </c>
      <c r="I364" s="12">
        <f t="shared" si="69"/>
        <v>183.2</v>
      </c>
      <c r="J364" s="12">
        <f t="shared" si="62"/>
        <v>100</v>
      </c>
      <c r="K364" s="12">
        <f t="shared" si="61"/>
        <v>100</v>
      </c>
    </row>
    <row r="365" spans="1:11" ht="45">
      <c r="A365" s="13" t="s">
        <v>6</v>
      </c>
      <c r="B365" s="11" t="s">
        <v>44</v>
      </c>
      <c r="C365" s="11" t="s">
        <v>52</v>
      </c>
      <c r="D365" s="11" t="s">
        <v>83</v>
      </c>
      <c r="E365" s="11" t="s">
        <v>590</v>
      </c>
      <c r="F365" s="11" t="s">
        <v>4</v>
      </c>
      <c r="G365" s="12">
        <v>183.2</v>
      </c>
      <c r="H365" s="12">
        <v>183.2</v>
      </c>
      <c r="I365" s="12">
        <v>183.2</v>
      </c>
      <c r="J365" s="12">
        <f t="shared" si="62"/>
        <v>100</v>
      </c>
      <c r="K365" s="12">
        <f t="shared" si="61"/>
        <v>100</v>
      </c>
    </row>
    <row r="366" spans="1:11" ht="30">
      <c r="A366" s="14" t="s">
        <v>71</v>
      </c>
      <c r="B366" s="11" t="s">
        <v>44</v>
      </c>
      <c r="C366" s="11" t="s">
        <v>52</v>
      </c>
      <c r="D366" s="11" t="s">
        <v>58</v>
      </c>
      <c r="E366" s="11"/>
      <c r="F366" s="11"/>
      <c r="G366" s="12">
        <f>G367+G421+G398+G403+G390</f>
        <v>25817.3</v>
      </c>
      <c r="H366" s="12">
        <f>H367+H421+H398+H403+H390</f>
        <v>25817.3</v>
      </c>
      <c r="I366" s="12">
        <f>I367+I421+I398+I403+I390</f>
        <v>18822.199999999997</v>
      </c>
      <c r="J366" s="12">
        <f t="shared" si="62"/>
        <v>72.90537740197463</v>
      </c>
      <c r="K366" s="12">
        <f t="shared" si="61"/>
        <v>72.90537740197463</v>
      </c>
    </row>
    <row r="367" spans="1:11" ht="60">
      <c r="A367" s="14" t="s">
        <v>475</v>
      </c>
      <c r="B367" s="11" t="s">
        <v>44</v>
      </c>
      <c r="C367" s="11" t="s">
        <v>52</v>
      </c>
      <c r="D367" s="11" t="s">
        <v>58</v>
      </c>
      <c r="E367" s="11" t="s">
        <v>192</v>
      </c>
      <c r="F367" s="11"/>
      <c r="G367" s="12">
        <f>G368+G381+G376</f>
        <v>19570</v>
      </c>
      <c r="H367" s="12">
        <f>H368+H381+H376</f>
        <v>19570</v>
      </c>
      <c r="I367" s="12">
        <f>I368+I381+I376</f>
        <v>16188</v>
      </c>
      <c r="J367" s="12">
        <f t="shared" si="62"/>
        <v>82.71844660194175</v>
      </c>
      <c r="K367" s="12">
        <f t="shared" si="61"/>
        <v>82.71844660194175</v>
      </c>
    </row>
    <row r="368" spans="1:11" ht="30">
      <c r="A368" s="14" t="s">
        <v>113</v>
      </c>
      <c r="B368" s="11" t="s">
        <v>44</v>
      </c>
      <c r="C368" s="11" t="s">
        <v>52</v>
      </c>
      <c r="D368" s="11" t="s">
        <v>58</v>
      </c>
      <c r="E368" s="11" t="s">
        <v>193</v>
      </c>
      <c r="F368" s="11"/>
      <c r="G368" s="12">
        <f>G369</f>
        <v>2550</v>
      </c>
      <c r="H368" s="12">
        <f>H369</f>
        <v>2550</v>
      </c>
      <c r="I368" s="12">
        <f>I369</f>
        <v>2345.7999999999997</v>
      </c>
      <c r="J368" s="12">
        <f t="shared" si="62"/>
        <v>91.99215686274509</v>
      </c>
      <c r="K368" s="12">
        <f t="shared" si="61"/>
        <v>91.99215686274509</v>
      </c>
    </row>
    <row r="369" spans="1:11" ht="45">
      <c r="A369" s="14" t="s">
        <v>476</v>
      </c>
      <c r="B369" s="11" t="s">
        <v>44</v>
      </c>
      <c r="C369" s="11" t="s">
        <v>52</v>
      </c>
      <c r="D369" s="11" t="s">
        <v>58</v>
      </c>
      <c r="E369" s="11" t="s">
        <v>194</v>
      </c>
      <c r="F369" s="11"/>
      <c r="G369" s="12">
        <f>G373+G370</f>
        <v>2550</v>
      </c>
      <c r="H369" s="12">
        <f>H373+H370</f>
        <v>2550</v>
      </c>
      <c r="I369" s="12">
        <f>I373+I370</f>
        <v>2345.7999999999997</v>
      </c>
      <c r="J369" s="12">
        <f t="shared" si="62"/>
        <v>91.99215686274509</v>
      </c>
      <c r="K369" s="12">
        <f t="shared" si="61"/>
        <v>91.99215686274509</v>
      </c>
    </row>
    <row r="370" spans="1:11" ht="240">
      <c r="A370" s="13" t="s">
        <v>557</v>
      </c>
      <c r="B370" s="11" t="s">
        <v>44</v>
      </c>
      <c r="C370" s="11" t="s">
        <v>52</v>
      </c>
      <c r="D370" s="11" t="s">
        <v>58</v>
      </c>
      <c r="E370" s="11" t="s">
        <v>315</v>
      </c>
      <c r="F370" s="11"/>
      <c r="G370" s="12">
        <f aca="true" t="shared" si="70" ref="G370:I371">G371</f>
        <v>500</v>
      </c>
      <c r="H370" s="12">
        <f t="shared" si="70"/>
        <v>500</v>
      </c>
      <c r="I370" s="12">
        <f t="shared" si="70"/>
        <v>460.2</v>
      </c>
      <c r="J370" s="12">
        <f t="shared" si="62"/>
        <v>92.04</v>
      </c>
      <c r="K370" s="12">
        <f t="shared" si="61"/>
        <v>92.04</v>
      </c>
    </row>
    <row r="371" spans="1:11" ht="15">
      <c r="A371" s="13" t="s">
        <v>13</v>
      </c>
      <c r="B371" s="11" t="s">
        <v>44</v>
      </c>
      <c r="C371" s="11" t="s">
        <v>52</v>
      </c>
      <c r="D371" s="11" t="s">
        <v>58</v>
      </c>
      <c r="E371" s="11" t="s">
        <v>315</v>
      </c>
      <c r="F371" s="11" t="s">
        <v>11</v>
      </c>
      <c r="G371" s="12">
        <f t="shared" si="70"/>
        <v>500</v>
      </c>
      <c r="H371" s="12">
        <f t="shared" si="70"/>
        <v>500</v>
      </c>
      <c r="I371" s="12">
        <f t="shared" si="70"/>
        <v>460.2</v>
      </c>
      <c r="J371" s="12">
        <f t="shared" si="62"/>
        <v>92.04</v>
      </c>
      <c r="K371" s="12">
        <f t="shared" si="61"/>
        <v>92.04</v>
      </c>
    </row>
    <row r="372" spans="1:11" ht="45">
      <c r="A372" s="13" t="s">
        <v>131</v>
      </c>
      <c r="B372" s="11" t="s">
        <v>44</v>
      </c>
      <c r="C372" s="11" t="s">
        <v>52</v>
      </c>
      <c r="D372" s="11" t="s">
        <v>58</v>
      </c>
      <c r="E372" s="11" t="s">
        <v>315</v>
      </c>
      <c r="F372" s="11" t="s">
        <v>130</v>
      </c>
      <c r="G372" s="12">
        <f>350+150</f>
        <v>500</v>
      </c>
      <c r="H372" s="12">
        <f>350+150</f>
        <v>500</v>
      </c>
      <c r="I372" s="12">
        <v>460.2</v>
      </c>
      <c r="J372" s="12">
        <f t="shared" si="62"/>
        <v>92.04</v>
      </c>
      <c r="K372" s="12">
        <f t="shared" si="61"/>
        <v>92.04</v>
      </c>
    </row>
    <row r="373" spans="1:11" ht="90">
      <c r="A373" s="13" t="s">
        <v>477</v>
      </c>
      <c r="B373" s="11" t="s">
        <v>44</v>
      </c>
      <c r="C373" s="11" t="s">
        <v>52</v>
      </c>
      <c r="D373" s="11" t="s">
        <v>58</v>
      </c>
      <c r="E373" s="11" t="s">
        <v>196</v>
      </c>
      <c r="F373" s="11"/>
      <c r="G373" s="12">
        <f aca="true" t="shared" si="71" ref="G373:I374">G374</f>
        <v>2050</v>
      </c>
      <c r="H373" s="12">
        <f t="shared" si="71"/>
        <v>2050</v>
      </c>
      <c r="I373" s="12">
        <f t="shared" si="71"/>
        <v>1885.6</v>
      </c>
      <c r="J373" s="12">
        <f t="shared" si="62"/>
        <v>91.98048780487804</v>
      </c>
      <c r="K373" s="12">
        <f t="shared" si="61"/>
        <v>91.98048780487804</v>
      </c>
    </row>
    <row r="374" spans="1:11" ht="15">
      <c r="A374" s="13" t="s">
        <v>13</v>
      </c>
      <c r="B374" s="11" t="s">
        <v>44</v>
      </c>
      <c r="C374" s="11" t="s">
        <v>52</v>
      </c>
      <c r="D374" s="11" t="s">
        <v>58</v>
      </c>
      <c r="E374" s="11" t="s">
        <v>196</v>
      </c>
      <c r="F374" s="11" t="s">
        <v>11</v>
      </c>
      <c r="G374" s="12">
        <f t="shared" si="71"/>
        <v>2050</v>
      </c>
      <c r="H374" s="12">
        <f t="shared" si="71"/>
        <v>2050</v>
      </c>
      <c r="I374" s="12">
        <f t="shared" si="71"/>
        <v>1885.6</v>
      </c>
      <c r="J374" s="12">
        <f t="shared" si="62"/>
        <v>91.98048780487804</v>
      </c>
      <c r="K374" s="12">
        <f t="shared" si="61"/>
        <v>91.98048780487804</v>
      </c>
    </row>
    <row r="375" spans="1:11" ht="45">
      <c r="A375" s="13" t="s">
        <v>131</v>
      </c>
      <c r="B375" s="11" t="s">
        <v>44</v>
      </c>
      <c r="C375" s="11" t="s">
        <v>52</v>
      </c>
      <c r="D375" s="11" t="s">
        <v>58</v>
      </c>
      <c r="E375" s="11" t="s">
        <v>196</v>
      </c>
      <c r="F375" s="11" t="s">
        <v>130</v>
      </c>
      <c r="G375" s="12">
        <f>1900+150</f>
        <v>2050</v>
      </c>
      <c r="H375" s="12">
        <f>1900+150</f>
        <v>2050</v>
      </c>
      <c r="I375" s="12">
        <v>1885.6</v>
      </c>
      <c r="J375" s="12">
        <f t="shared" si="62"/>
        <v>91.98048780487804</v>
      </c>
      <c r="K375" s="12">
        <f t="shared" si="61"/>
        <v>91.98048780487804</v>
      </c>
    </row>
    <row r="376" spans="1:11" ht="45">
      <c r="A376" s="13" t="s">
        <v>381</v>
      </c>
      <c r="B376" s="11" t="s">
        <v>44</v>
      </c>
      <c r="C376" s="11" t="s">
        <v>52</v>
      </c>
      <c r="D376" s="11" t="s">
        <v>58</v>
      </c>
      <c r="E376" s="11" t="s">
        <v>322</v>
      </c>
      <c r="F376" s="11"/>
      <c r="G376" s="12">
        <f aca="true" t="shared" si="72" ref="G376:I379">G377</f>
        <v>2900</v>
      </c>
      <c r="H376" s="12">
        <f t="shared" si="72"/>
        <v>2900</v>
      </c>
      <c r="I376" s="12">
        <f t="shared" si="72"/>
        <v>1939.1</v>
      </c>
      <c r="J376" s="12">
        <f t="shared" si="62"/>
        <v>66.86551724137931</v>
      </c>
      <c r="K376" s="12">
        <f t="shared" si="61"/>
        <v>66.86551724137931</v>
      </c>
    </row>
    <row r="377" spans="1:11" ht="45">
      <c r="A377" s="14" t="s">
        <v>325</v>
      </c>
      <c r="B377" s="11" t="s">
        <v>44</v>
      </c>
      <c r="C377" s="11" t="s">
        <v>52</v>
      </c>
      <c r="D377" s="11" t="s">
        <v>58</v>
      </c>
      <c r="E377" s="11" t="s">
        <v>323</v>
      </c>
      <c r="F377" s="11"/>
      <c r="G377" s="12">
        <f t="shared" si="72"/>
        <v>2900</v>
      </c>
      <c r="H377" s="12">
        <f t="shared" si="72"/>
        <v>2900</v>
      </c>
      <c r="I377" s="12">
        <f t="shared" si="72"/>
        <v>1939.1</v>
      </c>
      <c r="J377" s="12">
        <f t="shared" si="62"/>
        <v>66.86551724137931</v>
      </c>
      <c r="K377" s="12">
        <f t="shared" si="61"/>
        <v>66.86551724137931</v>
      </c>
    </row>
    <row r="378" spans="1:11" ht="120">
      <c r="A378" s="14" t="s">
        <v>670</v>
      </c>
      <c r="B378" s="11" t="s">
        <v>44</v>
      </c>
      <c r="C378" s="11" t="s">
        <v>52</v>
      </c>
      <c r="D378" s="11" t="s">
        <v>58</v>
      </c>
      <c r="E378" s="11" t="s">
        <v>324</v>
      </c>
      <c r="F378" s="11"/>
      <c r="G378" s="12">
        <f t="shared" si="72"/>
        <v>2900</v>
      </c>
      <c r="H378" s="12">
        <f t="shared" si="72"/>
        <v>2900</v>
      </c>
      <c r="I378" s="12">
        <f t="shared" si="72"/>
        <v>1939.1</v>
      </c>
      <c r="J378" s="12">
        <f t="shared" si="62"/>
        <v>66.86551724137931</v>
      </c>
      <c r="K378" s="12">
        <f t="shared" si="61"/>
        <v>66.86551724137931</v>
      </c>
    </row>
    <row r="379" spans="1:11" ht="30">
      <c r="A379" s="13" t="s">
        <v>5</v>
      </c>
      <c r="B379" s="11" t="s">
        <v>44</v>
      </c>
      <c r="C379" s="11" t="s">
        <v>52</v>
      </c>
      <c r="D379" s="11" t="s">
        <v>58</v>
      </c>
      <c r="E379" s="11" t="s">
        <v>324</v>
      </c>
      <c r="F379" s="11" t="s">
        <v>3</v>
      </c>
      <c r="G379" s="12">
        <f t="shared" si="72"/>
        <v>2900</v>
      </c>
      <c r="H379" s="12">
        <f t="shared" si="72"/>
        <v>2900</v>
      </c>
      <c r="I379" s="12">
        <f t="shared" si="72"/>
        <v>1939.1</v>
      </c>
      <c r="J379" s="12">
        <f t="shared" si="62"/>
        <v>66.86551724137931</v>
      </c>
      <c r="K379" s="12">
        <f t="shared" si="61"/>
        <v>66.86551724137931</v>
      </c>
    </row>
    <row r="380" spans="1:11" ht="45">
      <c r="A380" s="13" t="s">
        <v>6</v>
      </c>
      <c r="B380" s="11" t="s">
        <v>44</v>
      </c>
      <c r="C380" s="11" t="s">
        <v>52</v>
      </c>
      <c r="D380" s="11" t="s">
        <v>58</v>
      </c>
      <c r="E380" s="11" t="s">
        <v>324</v>
      </c>
      <c r="F380" s="11" t="s">
        <v>4</v>
      </c>
      <c r="G380" s="12">
        <f>1406.3+1197.9+295.8</f>
        <v>2900</v>
      </c>
      <c r="H380" s="12">
        <f>1406.3+1197.9+295.8</f>
        <v>2900</v>
      </c>
      <c r="I380" s="12">
        <v>1939.1</v>
      </c>
      <c r="J380" s="12">
        <f t="shared" si="62"/>
        <v>66.86551724137931</v>
      </c>
      <c r="K380" s="12">
        <f t="shared" si="61"/>
        <v>66.86551724137931</v>
      </c>
    </row>
    <row r="381" spans="1:11" ht="15">
      <c r="A381" s="14" t="s">
        <v>307</v>
      </c>
      <c r="B381" s="11" t="s">
        <v>44</v>
      </c>
      <c r="C381" s="11" t="s">
        <v>52</v>
      </c>
      <c r="D381" s="11" t="s">
        <v>58</v>
      </c>
      <c r="E381" s="11" t="s">
        <v>308</v>
      </c>
      <c r="F381" s="11"/>
      <c r="G381" s="12">
        <f aca="true" t="shared" si="73" ref="G381:I382">G382</f>
        <v>14120</v>
      </c>
      <c r="H381" s="12">
        <f t="shared" si="73"/>
        <v>14120</v>
      </c>
      <c r="I381" s="12">
        <f t="shared" si="73"/>
        <v>11903.1</v>
      </c>
      <c r="J381" s="12">
        <f t="shared" si="62"/>
        <v>84.29957507082153</v>
      </c>
      <c r="K381" s="12">
        <f t="shared" si="61"/>
        <v>84.29957507082153</v>
      </c>
    </row>
    <row r="382" spans="1:11" ht="45">
      <c r="A382" s="14" t="s">
        <v>483</v>
      </c>
      <c r="B382" s="11" t="s">
        <v>44</v>
      </c>
      <c r="C382" s="11" t="s">
        <v>52</v>
      </c>
      <c r="D382" s="11" t="s">
        <v>58</v>
      </c>
      <c r="E382" s="11" t="s">
        <v>552</v>
      </c>
      <c r="F382" s="11"/>
      <c r="G382" s="12">
        <f t="shared" si="73"/>
        <v>14120</v>
      </c>
      <c r="H382" s="12">
        <f t="shared" si="73"/>
        <v>14120</v>
      </c>
      <c r="I382" s="12">
        <f t="shared" si="73"/>
        <v>11903.1</v>
      </c>
      <c r="J382" s="12">
        <f t="shared" si="62"/>
        <v>84.29957507082153</v>
      </c>
      <c r="K382" s="12">
        <f t="shared" si="61"/>
        <v>84.29957507082153</v>
      </c>
    </row>
    <row r="383" spans="1:11" ht="45">
      <c r="A383" s="10" t="s">
        <v>230</v>
      </c>
      <c r="B383" s="11" t="s">
        <v>44</v>
      </c>
      <c r="C383" s="11" t="s">
        <v>52</v>
      </c>
      <c r="D383" s="11" t="s">
        <v>58</v>
      </c>
      <c r="E383" s="11" t="s">
        <v>517</v>
      </c>
      <c r="F383" s="11"/>
      <c r="G383" s="12">
        <f>G384+G386+G388</f>
        <v>14120</v>
      </c>
      <c r="H383" s="12">
        <f>H384+H386+H388</f>
        <v>14120</v>
      </c>
      <c r="I383" s="12">
        <f>I384+I386+I388</f>
        <v>11903.1</v>
      </c>
      <c r="J383" s="12">
        <f t="shared" si="62"/>
        <v>84.29957507082153</v>
      </c>
      <c r="K383" s="12">
        <f t="shared" si="61"/>
        <v>84.29957507082153</v>
      </c>
    </row>
    <row r="384" spans="1:11" ht="75">
      <c r="A384" s="10" t="s">
        <v>0</v>
      </c>
      <c r="B384" s="11" t="s">
        <v>44</v>
      </c>
      <c r="C384" s="11" t="s">
        <v>52</v>
      </c>
      <c r="D384" s="11" t="s">
        <v>58</v>
      </c>
      <c r="E384" s="11" t="s">
        <v>517</v>
      </c>
      <c r="F384" s="11">
        <v>100</v>
      </c>
      <c r="G384" s="12">
        <f>G385</f>
        <v>13233.7</v>
      </c>
      <c r="H384" s="12">
        <f>H385</f>
        <v>13233.7</v>
      </c>
      <c r="I384" s="12">
        <f>I385</f>
        <v>11407.8</v>
      </c>
      <c r="J384" s="12">
        <f t="shared" si="62"/>
        <v>86.20264929687086</v>
      </c>
      <c r="K384" s="12">
        <f t="shared" si="61"/>
        <v>86.20264929687086</v>
      </c>
    </row>
    <row r="385" spans="1:11" ht="30">
      <c r="A385" s="10" t="s">
        <v>22</v>
      </c>
      <c r="B385" s="11" t="s">
        <v>44</v>
      </c>
      <c r="C385" s="11" t="s">
        <v>52</v>
      </c>
      <c r="D385" s="11" t="s">
        <v>58</v>
      </c>
      <c r="E385" s="11" t="s">
        <v>517</v>
      </c>
      <c r="F385" s="11">
        <v>110</v>
      </c>
      <c r="G385" s="12">
        <f>15633.7-2400</f>
        <v>13233.7</v>
      </c>
      <c r="H385" s="12">
        <f>15633.7-2400</f>
        <v>13233.7</v>
      </c>
      <c r="I385" s="12">
        <v>11407.8</v>
      </c>
      <c r="J385" s="12">
        <f t="shared" si="62"/>
        <v>86.20264929687086</v>
      </c>
      <c r="K385" s="12">
        <f t="shared" si="61"/>
        <v>86.20264929687086</v>
      </c>
    </row>
    <row r="386" spans="1:11" ht="30">
      <c r="A386" s="10" t="s">
        <v>5</v>
      </c>
      <c r="B386" s="11" t="s">
        <v>44</v>
      </c>
      <c r="C386" s="11" t="s">
        <v>52</v>
      </c>
      <c r="D386" s="11" t="s">
        <v>58</v>
      </c>
      <c r="E386" s="11" t="s">
        <v>517</v>
      </c>
      <c r="F386" s="11">
        <v>200</v>
      </c>
      <c r="G386" s="12">
        <f>G387</f>
        <v>826.3</v>
      </c>
      <c r="H386" s="12">
        <f>H387</f>
        <v>826.3</v>
      </c>
      <c r="I386" s="12">
        <f>I387</f>
        <v>452.6</v>
      </c>
      <c r="J386" s="12">
        <f t="shared" si="62"/>
        <v>54.7742950502239</v>
      </c>
      <c r="K386" s="12">
        <f t="shared" si="61"/>
        <v>54.7742950502239</v>
      </c>
    </row>
    <row r="387" spans="1:11" ht="45">
      <c r="A387" s="10" t="s">
        <v>6</v>
      </c>
      <c r="B387" s="11" t="s">
        <v>44</v>
      </c>
      <c r="C387" s="11" t="s">
        <v>52</v>
      </c>
      <c r="D387" s="11" t="s">
        <v>58</v>
      </c>
      <c r="E387" s="11" t="s">
        <v>517</v>
      </c>
      <c r="F387" s="11">
        <v>240</v>
      </c>
      <c r="G387" s="12">
        <f>1026.3-200</f>
        <v>826.3</v>
      </c>
      <c r="H387" s="12">
        <f>1026.3-200</f>
        <v>826.3</v>
      </c>
      <c r="I387" s="12">
        <v>452.6</v>
      </c>
      <c r="J387" s="12">
        <f t="shared" si="62"/>
        <v>54.7742950502239</v>
      </c>
      <c r="K387" s="12">
        <f t="shared" si="61"/>
        <v>54.7742950502239</v>
      </c>
    </row>
    <row r="388" spans="1:11" ht="15">
      <c r="A388" s="10" t="s">
        <v>13</v>
      </c>
      <c r="B388" s="11" t="s">
        <v>44</v>
      </c>
      <c r="C388" s="11" t="s">
        <v>52</v>
      </c>
      <c r="D388" s="11" t="s">
        <v>58</v>
      </c>
      <c r="E388" s="11" t="s">
        <v>517</v>
      </c>
      <c r="F388" s="11">
        <v>800</v>
      </c>
      <c r="G388" s="12">
        <f>G389</f>
        <v>60</v>
      </c>
      <c r="H388" s="12">
        <f>H389</f>
        <v>60</v>
      </c>
      <c r="I388" s="12">
        <f>I389</f>
        <v>42.7</v>
      </c>
      <c r="J388" s="12">
        <f t="shared" si="62"/>
        <v>71.16666666666667</v>
      </c>
      <c r="K388" s="12">
        <f t="shared" si="61"/>
        <v>71.16666666666667</v>
      </c>
    </row>
    <row r="389" spans="1:11" ht="15">
      <c r="A389" s="10" t="s">
        <v>14</v>
      </c>
      <c r="B389" s="11" t="s">
        <v>44</v>
      </c>
      <c r="C389" s="11" t="s">
        <v>52</v>
      </c>
      <c r="D389" s="11" t="s">
        <v>58</v>
      </c>
      <c r="E389" s="11" t="s">
        <v>517</v>
      </c>
      <c r="F389" s="11">
        <v>850</v>
      </c>
      <c r="G389" s="12">
        <v>60</v>
      </c>
      <c r="H389" s="12">
        <v>60</v>
      </c>
      <c r="I389" s="12">
        <v>42.7</v>
      </c>
      <c r="J389" s="12">
        <f t="shared" si="62"/>
        <v>71.16666666666667</v>
      </c>
      <c r="K389" s="12">
        <f t="shared" si="61"/>
        <v>71.16666666666667</v>
      </c>
    </row>
    <row r="390" spans="1:11" ht="45">
      <c r="A390" s="10" t="s">
        <v>484</v>
      </c>
      <c r="B390" s="11" t="s">
        <v>44</v>
      </c>
      <c r="C390" s="11" t="s">
        <v>52</v>
      </c>
      <c r="D390" s="11" t="s">
        <v>58</v>
      </c>
      <c r="E390" s="11" t="s">
        <v>176</v>
      </c>
      <c r="F390" s="11"/>
      <c r="G390" s="12">
        <f aca="true" t="shared" si="74" ref="G390:I392">G391</f>
        <v>235.00000000000003</v>
      </c>
      <c r="H390" s="12">
        <f t="shared" si="74"/>
        <v>235.00000000000003</v>
      </c>
      <c r="I390" s="12">
        <f t="shared" si="74"/>
        <v>184.3</v>
      </c>
      <c r="J390" s="12">
        <f t="shared" si="62"/>
        <v>78.42553191489361</v>
      </c>
      <c r="K390" s="12">
        <f t="shared" si="61"/>
        <v>78.42553191489361</v>
      </c>
    </row>
    <row r="391" spans="1:11" ht="30">
      <c r="A391" s="10" t="s">
        <v>111</v>
      </c>
      <c r="B391" s="11" t="s">
        <v>44</v>
      </c>
      <c r="C391" s="11" t="s">
        <v>52</v>
      </c>
      <c r="D391" s="11" t="s">
        <v>58</v>
      </c>
      <c r="E391" s="11" t="s">
        <v>177</v>
      </c>
      <c r="F391" s="11"/>
      <c r="G391" s="12">
        <f t="shared" si="74"/>
        <v>235.00000000000003</v>
      </c>
      <c r="H391" s="12">
        <f t="shared" si="74"/>
        <v>235.00000000000003</v>
      </c>
      <c r="I391" s="12">
        <f t="shared" si="74"/>
        <v>184.3</v>
      </c>
      <c r="J391" s="12">
        <f t="shared" si="62"/>
        <v>78.42553191489361</v>
      </c>
      <c r="K391" s="12">
        <f t="shared" si="61"/>
        <v>78.42553191489361</v>
      </c>
    </row>
    <row r="392" spans="1:11" ht="45">
      <c r="A392" s="14" t="s">
        <v>121</v>
      </c>
      <c r="B392" s="11" t="s">
        <v>44</v>
      </c>
      <c r="C392" s="11" t="s">
        <v>52</v>
      </c>
      <c r="D392" s="11" t="s">
        <v>58</v>
      </c>
      <c r="E392" s="11" t="s">
        <v>179</v>
      </c>
      <c r="F392" s="11"/>
      <c r="G392" s="12">
        <f t="shared" si="74"/>
        <v>235.00000000000003</v>
      </c>
      <c r="H392" s="12">
        <f t="shared" si="74"/>
        <v>235.00000000000003</v>
      </c>
      <c r="I392" s="12">
        <f t="shared" si="74"/>
        <v>184.3</v>
      </c>
      <c r="J392" s="12">
        <f t="shared" si="62"/>
        <v>78.42553191489361</v>
      </c>
      <c r="K392" s="12">
        <f t="shared" si="61"/>
        <v>78.42553191489361</v>
      </c>
    </row>
    <row r="393" spans="1:11" ht="105">
      <c r="A393" s="10" t="s">
        <v>328</v>
      </c>
      <c r="B393" s="11" t="s">
        <v>44</v>
      </c>
      <c r="C393" s="11" t="s">
        <v>52</v>
      </c>
      <c r="D393" s="11" t="s">
        <v>58</v>
      </c>
      <c r="E393" s="11" t="s">
        <v>238</v>
      </c>
      <c r="F393" s="11"/>
      <c r="G393" s="12">
        <f>G394+G397</f>
        <v>235.00000000000003</v>
      </c>
      <c r="H393" s="12">
        <f>H394+H397</f>
        <v>235.00000000000003</v>
      </c>
      <c r="I393" s="12">
        <f>I394+I397</f>
        <v>184.3</v>
      </c>
      <c r="J393" s="12">
        <f t="shared" si="62"/>
        <v>78.42553191489361</v>
      </c>
      <c r="K393" s="12">
        <f t="shared" si="61"/>
        <v>78.42553191489361</v>
      </c>
    </row>
    <row r="394" spans="1:11" ht="75">
      <c r="A394" s="10" t="s">
        <v>0</v>
      </c>
      <c r="B394" s="11" t="s">
        <v>44</v>
      </c>
      <c r="C394" s="11" t="s">
        <v>52</v>
      </c>
      <c r="D394" s="11" t="s">
        <v>58</v>
      </c>
      <c r="E394" s="11" t="s">
        <v>238</v>
      </c>
      <c r="F394" s="11" t="s">
        <v>228</v>
      </c>
      <c r="G394" s="12">
        <f>G395</f>
        <v>184.60000000000002</v>
      </c>
      <c r="H394" s="12">
        <f>H395</f>
        <v>184.60000000000002</v>
      </c>
      <c r="I394" s="12">
        <f>I395</f>
        <v>184.3</v>
      </c>
      <c r="J394" s="12">
        <f t="shared" si="62"/>
        <v>99.83748645720476</v>
      </c>
      <c r="K394" s="12">
        <f t="shared" si="61"/>
        <v>99.83748645720476</v>
      </c>
    </row>
    <row r="395" spans="1:11" ht="30">
      <c r="A395" s="10" t="s">
        <v>1</v>
      </c>
      <c r="B395" s="11" t="s">
        <v>44</v>
      </c>
      <c r="C395" s="11" t="s">
        <v>52</v>
      </c>
      <c r="D395" s="11" t="s">
        <v>58</v>
      </c>
      <c r="E395" s="11" t="s">
        <v>238</v>
      </c>
      <c r="F395" s="11" t="s">
        <v>2</v>
      </c>
      <c r="G395" s="12">
        <f>218-33.2-0.2</f>
        <v>184.60000000000002</v>
      </c>
      <c r="H395" s="12">
        <f>218-33.2-0.2</f>
        <v>184.60000000000002</v>
      </c>
      <c r="I395" s="12">
        <v>184.3</v>
      </c>
      <c r="J395" s="12">
        <f t="shared" si="62"/>
        <v>99.83748645720476</v>
      </c>
      <c r="K395" s="12">
        <f t="shared" si="61"/>
        <v>99.83748645720476</v>
      </c>
    </row>
    <row r="396" spans="1:11" ht="30">
      <c r="A396" s="10" t="s">
        <v>5</v>
      </c>
      <c r="B396" s="11" t="s">
        <v>44</v>
      </c>
      <c r="C396" s="11" t="s">
        <v>52</v>
      </c>
      <c r="D396" s="11" t="s">
        <v>58</v>
      </c>
      <c r="E396" s="11" t="s">
        <v>238</v>
      </c>
      <c r="F396" s="11" t="s">
        <v>3</v>
      </c>
      <c r="G396" s="12">
        <f>G397</f>
        <v>50.400000000000006</v>
      </c>
      <c r="H396" s="12">
        <f>H397</f>
        <v>50.400000000000006</v>
      </c>
      <c r="I396" s="12">
        <f>I397</f>
        <v>0</v>
      </c>
      <c r="J396" s="12">
        <f t="shared" si="62"/>
        <v>0</v>
      </c>
      <c r="K396" s="12">
        <f t="shared" si="61"/>
        <v>0</v>
      </c>
    </row>
    <row r="397" spans="1:11" ht="45">
      <c r="A397" s="10" t="s">
        <v>6</v>
      </c>
      <c r="B397" s="11" t="s">
        <v>44</v>
      </c>
      <c r="C397" s="11" t="s">
        <v>52</v>
      </c>
      <c r="D397" s="11" t="s">
        <v>58</v>
      </c>
      <c r="E397" s="11" t="s">
        <v>238</v>
      </c>
      <c r="F397" s="11" t="s">
        <v>4</v>
      </c>
      <c r="G397" s="12">
        <f>33.2+0.2+17</f>
        <v>50.400000000000006</v>
      </c>
      <c r="H397" s="12">
        <f>33.2+0.2+17</f>
        <v>50.400000000000006</v>
      </c>
      <c r="I397" s="12">
        <v>0</v>
      </c>
      <c r="J397" s="12">
        <f t="shared" si="62"/>
        <v>0</v>
      </c>
      <c r="K397" s="12">
        <f t="shared" si="61"/>
        <v>0</v>
      </c>
    </row>
    <row r="398" spans="1:11" ht="75">
      <c r="A398" s="14" t="s">
        <v>531</v>
      </c>
      <c r="B398" s="11" t="s">
        <v>44</v>
      </c>
      <c r="C398" s="11" t="s">
        <v>52</v>
      </c>
      <c r="D398" s="11" t="s">
        <v>58</v>
      </c>
      <c r="E398" s="11" t="s">
        <v>241</v>
      </c>
      <c r="F398" s="11"/>
      <c r="G398" s="12">
        <f aca="true" t="shared" si="75" ref="G398:I401">G399</f>
        <v>100</v>
      </c>
      <c r="H398" s="12">
        <f t="shared" si="75"/>
        <v>100</v>
      </c>
      <c r="I398" s="12">
        <f t="shared" si="75"/>
        <v>11.8</v>
      </c>
      <c r="J398" s="12">
        <f t="shared" si="62"/>
        <v>11.8</v>
      </c>
      <c r="K398" s="12">
        <f t="shared" si="61"/>
        <v>11.8</v>
      </c>
    </row>
    <row r="399" spans="1:11" ht="120">
      <c r="A399" s="14" t="s">
        <v>647</v>
      </c>
      <c r="B399" s="11" t="s">
        <v>44</v>
      </c>
      <c r="C399" s="11" t="s">
        <v>52</v>
      </c>
      <c r="D399" s="11" t="s">
        <v>58</v>
      </c>
      <c r="E399" s="11" t="s">
        <v>242</v>
      </c>
      <c r="F399" s="11"/>
      <c r="G399" s="12">
        <f t="shared" si="75"/>
        <v>100</v>
      </c>
      <c r="H399" s="12">
        <f t="shared" si="75"/>
        <v>100</v>
      </c>
      <c r="I399" s="12">
        <f t="shared" si="75"/>
        <v>11.8</v>
      </c>
      <c r="J399" s="12">
        <f t="shared" si="62"/>
        <v>11.8</v>
      </c>
      <c r="K399" s="12">
        <f t="shared" si="61"/>
        <v>11.8</v>
      </c>
    </row>
    <row r="400" spans="1:11" ht="45">
      <c r="A400" s="13" t="s">
        <v>181</v>
      </c>
      <c r="B400" s="11" t="s">
        <v>44</v>
      </c>
      <c r="C400" s="11" t="s">
        <v>52</v>
      </c>
      <c r="D400" s="11" t="s">
        <v>58</v>
      </c>
      <c r="E400" s="11" t="s">
        <v>243</v>
      </c>
      <c r="F400" s="11"/>
      <c r="G400" s="12">
        <f t="shared" si="75"/>
        <v>100</v>
      </c>
      <c r="H400" s="12">
        <f t="shared" si="75"/>
        <v>100</v>
      </c>
      <c r="I400" s="12">
        <f t="shared" si="75"/>
        <v>11.8</v>
      </c>
      <c r="J400" s="12">
        <f t="shared" si="62"/>
        <v>11.8</v>
      </c>
      <c r="K400" s="12">
        <f aca="true" t="shared" si="76" ref="K400:K463">I400/H400*100</f>
        <v>11.8</v>
      </c>
    </row>
    <row r="401" spans="1:11" ht="30">
      <c r="A401" s="13" t="s">
        <v>5</v>
      </c>
      <c r="B401" s="11" t="s">
        <v>44</v>
      </c>
      <c r="C401" s="11" t="s">
        <v>52</v>
      </c>
      <c r="D401" s="11" t="s">
        <v>58</v>
      </c>
      <c r="E401" s="11" t="s">
        <v>243</v>
      </c>
      <c r="F401" s="11" t="s">
        <v>3</v>
      </c>
      <c r="G401" s="12">
        <f t="shared" si="75"/>
        <v>100</v>
      </c>
      <c r="H401" s="12">
        <f t="shared" si="75"/>
        <v>100</v>
      </c>
      <c r="I401" s="12">
        <f t="shared" si="75"/>
        <v>11.8</v>
      </c>
      <c r="J401" s="12">
        <f aca="true" t="shared" si="77" ref="J401:J464">I401/G401*100</f>
        <v>11.8</v>
      </c>
      <c r="K401" s="12">
        <f t="shared" si="76"/>
        <v>11.8</v>
      </c>
    </row>
    <row r="402" spans="1:11" ht="45">
      <c r="A402" s="13" t="s">
        <v>6</v>
      </c>
      <c r="B402" s="11" t="s">
        <v>44</v>
      </c>
      <c r="C402" s="11" t="s">
        <v>52</v>
      </c>
      <c r="D402" s="11" t="s">
        <v>58</v>
      </c>
      <c r="E402" s="11" t="s">
        <v>243</v>
      </c>
      <c r="F402" s="11" t="s">
        <v>4</v>
      </c>
      <c r="G402" s="12">
        <v>100</v>
      </c>
      <c r="H402" s="12">
        <v>100</v>
      </c>
      <c r="I402" s="12">
        <v>11.8</v>
      </c>
      <c r="J402" s="12">
        <f t="shared" si="77"/>
        <v>11.8</v>
      </c>
      <c r="K402" s="12">
        <f t="shared" si="76"/>
        <v>11.8</v>
      </c>
    </row>
    <row r="403" spans="1:11" ht="60">
      <c r="A403" s="14" t="s">
        <v>548</v>
      </c>
      <c r="B403" s="11" t="s">
        <v>44</v>
      </c>
      <c r="C403" s="11" t="s">
        <v>52</v>
      </c>
      <c r="D403" s="11" t="s">
        <v>58</v>
      </c>
      <c r="E403" s="11" t="s">
        <v>313</v>
      </c>
      <c r="F403" s="11"/>
      <c r="G403" s="12">
        <f>G408+G412+G404</f>
        <v>2506</v>
      </c>
      <c r="H403" s="12">
        <f>H408+H412+H404</f>
        <v>2506</v>
      </c>
      <c r="I403" s="12">
        <f>I408+I412+I404</f>
        <v>209.3</v>
      </c>
      <c r="J403" s="12">
        <f t="shared" si="77"/>
        <v>8.351955307262571</v>
      </c>
      <c r="K403" s="12">
        <f t="shared" si="76"/>
        <v>8.351955307262571</v>
      </c>
    </row>
    <row r="404" spans="1:11" ht="105">
      <c r="A404" s="14" t="s">
        <v>702</v>
      </c>
      <c r="B404" s="11" t="s">
        <v>44</v>
      </c>
      <c r="C404" s="11" t="s">
        <v>52</v>
      </c>
      <c r="D404" s="11" t="s">
        <v>58</v>
      </c>
      <c r="E404" s="11" t="s">
        <v>704</v>
      </c>
      <c r="F404" s="11"/>
      <c r="G404" s="12">
        <f aca="true" t="shared" si="78" ref="G404:I406">G405</f>
        <v>2000</v>
      </c>
      <c r="H404" s="12">
        <f t="shared" si="78"/>
        <v>2000</v>
      </c>
      <c r="I404" s="12">
        <f t="shared" si="78"/>
        <v>0</v>
      </c>
      <c r="J404" s="12">
        <f t="shared" si="77"/>
        <v>0</v>
      </c>
      <c r="K404" s="12">
        <f t="shared" si="76"/>
        <v>0</v>
      </c>
    </row>
    <row r="405" spans="1:11" ht="30">
      <c r="A405" s="14" t="s">
        <v>699</v>
      </c>
      <c r="B405" s="11" t="s">
        <v>44</v>
      </c>
      <c r="C405" s="11" t="s">
        <v>52</v>
      </c>
      <c r="D405" s="11" t="s">
        <v>58</v>
      </c>
      <c r="E405" s="11" t="s">
        <v>703</v>
      </c>
      <c r="F405" s="11"/>
      <c r="G405" s="12">
        <f t="shared" si="78"/>
        <v>2000</v>
      </c>
      <c r="H405" s="12">
        <f t="shared" si="78"/>
        <v>2000</v>
      </c>
      <c r="I405" s="12">
        <f t="shared" si="78"/>
        <v>0</v>
      </c>
      <c r="J405" s="12">
        <f t="shared" si="77"/>
        <v>0</v>
      </c>
      <c r="K405" s="12">
        <f t="shared" si="76"/>
        <v>0</v>
      </c>
    </row>
    <row r="406" spans="1:11" ht="30">
      <c r="A406" s="13" t="s">
        <v>5</v>
      </c>
      <c r="B406" s="11" t="s">
        <v>44</v>
      </c>
      <c r="C406" s="11" t="s">
        <v>52</v>
      </c>
      <c r="D406" s="11" t="s">
        <v>58</v>
      </c>
      <c r="E406" s="11" t="s">
        <v>703</v>
      </c>
      <c r="F406" s="11" t="s">
        <v>3</v>
      </c>
      <c r="G406" s="12">
        <f t="shared" si="78"/>
        <v>2000</v>
      </c>
      <c r="H406" s="12">
        <f t="shared" si="78"/>
        <v>2000</v>
      </c>
      <c r="I406" s="12">
        <f t="shared" si="78"/>
        <v>0</v>
      </c>
      <c r="J406" s="12">
        <f t="shared" si="77"/>
        <v>0</v>
      </c>
      <c r="K406" s="12">
        <f t="shared" si="76"/>
        <v>0</v>
      </c>
    </row>
    <row r="407" spans="1:11" ht="45">
      <c r="A407" s="13" t="s">
        <v>6</v>
      </c>
      <c r="B407" s="11" t="s">
        <v>44</v>
      </c>
      <c r="C407" s="11" t="s">
        <v>52</v>
      </c>
      <c r="D407" s="11" t="s">
        <v>58</v>
      </c>
      <c r="E407" s="11" t="s">
        <v>703</v>
      </c>
      <c r="F407" s="11" t="s">
        <v>4</v>
      </c>
      <c r="G407" s="12">
        <v>2000</v>
      </c>
      <c r="H407" s="12">
        <v>2000</v>
      </c>
      <c r="I407" s="12">
        <v>0</v>
      </c>
      <c r="J407" s="12">
        <f t="shared" si="77"/>
        <v>0</v>
      </c>
      <c r="K407" s="12">
        <f t="shared" si="76"/>
        <v>0</v>
      </c>
    </row>
    <row r="408" spans="1:11" ht="75">
      <c r="A408" s="14" t="s">
        <v>653</v>
      </c>
      <c r="B408" s="11" t="s">
        <v>44</v>
      </c>
      <c r="C408" s="11" t="s">
        <v>52</v>
      </c>
      <c r="D408" s="11" t="s">
        <v>58</v>
      </c>
      <c r="E408" s="11" t="s">
        <v>314</v>
      </c>
      <c r="F408" s="11"/>
      <c r="G408" s="12">
        <f aca="true" t="shared" si="79" ref="G408:I410">G409</f>
        <v>150</v>
      </c>
      <c r="H408" s="12">
        <f t="shared" si="79"/>
        <v>150</v>
      </c>
      <c r="I408" s="12">
        <f t="shared" si="79"/>
        <v>0</v>
      </c>
      <c r="J408" s="12">
        <f t="shared" si="77"/>
        <v>0</v>
      </c>
      <c r="K408" s="12">
        <f t="shared" si="76"/>
        <v>0</v>
      </c>
    </row>
    <row r="409" spans="1:11" ht="45">
      <c r="A409" s="13" t="s">
        <v>654</v>
      </c>
      <c r="B409" s="11" t="s">
        <v>44</v>
      </c>
      <c r="C409" s="11" t="s">
        <v>52</v>
      </c>
      <c r="D409" s="11" t="s">
        <v>58</v>
      </c>
      <c r="E409" s="11" t="s">
        <v>555</v>
      </c>
      <c r="F409" s="11"/>
      <c r="G409" s="12">
        <f t="shared" si="79"/>
        <v>150</v>
      </c>
      <c r="H409" s="12">
        <f t="shared" si="79"/>
        <v>150</v>
      </c>
      <c r="I409" s="12">
        <f t="shared" si="79"/>
        <v>0</v>
      </c>
      <c r="J409" s="12">
        <f t="shared" si="77"/>
        <v>0</v>
      </c>
      <c r="K409" s="12">
        <f t="shared" si="76"/>
        <v>0</v>
      </c>
    </row>
    <row r="410" spans="1:11" ht="30">
      <c r="A410" s="13" t="s">
        <v>5</v>
      </c>
      <c r="B410" s="11" t="s">
        <v>44</v>
      </c>
      <c r="C410" s="11" t="s">
        <v>52</v>
      </c>
      <c r="D410" s="11" t="s">
        <v>58</v>
      </c>
      <c r="E410" s="11" t="s">
        <v>555</v>
      </c>
      <c r="F410" s="11" t="s">
        <v>3</v>
      </c>
      <c r="G410" s="12">
        <f t="shared" si="79"/>
        <v>150</v>
      </c>
      <c r="H410" s="12">
        <f t="shared" si="79"/>
        <v>150</v>
      </c>
      <c r="I410" s="12">
        <f t="shared" si="79"/>
        <v>0</v>
      </c>
      <c r="J410" s="12">
        <f t="shared" si="77"/>
        <v>0</v>
      </c>
      <c r="K410" s="12">
        <f t="shared" si="76"/>
        <v>0</v>
      </c>
    </row>
    <row r="411" spans="1:11" ht="45">
      <c r="A411" s="13" t="s">
        <v>6</v>
      </c>
      <c r="B411" s="11" t="s">
        <v>44</v>
      </c>
      <c r="C411" s="11" t="s">
        <v>52</v>
      </c>
      <c r="D411" s="11" t="s">
        <v>58</v>
      </c>
      <c r="E411" s="11" t="s">
        <v>555</v>
      </c>
      <c r="F411" s="11" t="s">
        <v>4</v>
      </c>
      <c r="G411" s="12">
        <f>(650+300)-800</f>
        <v>150</v>
      </c>
      <c r="H411" s="12">
        <f>(650+300)-800</f>
        <v>150</v>
      </c>
      <c r="I411" s="12">
        <v>0</v>
      </c>
      <c r="J411" s="12">
        <f t="shared" si="77"/>
        <v>0</v>
      </c>
      <c r="K411" s="12">
        <f t="shared" si="76"/>
        <v>0</v>
      </c>
    </row>
    <row r="412" spans="1:11" ht="90">
      <c r="A412" s="13" t="s">
        <v>621</v>
      </c>
      <c r="B412" s="11" t="s">
        <v>44</v>
      </c>
      <c r="C412" s="11" t="s">
        <v>52</v>
      </c>
      <c r="D412" s="11" t="s">
        <v>58</v>
      </c>
      <c r="E412" s="11" t="s">
        <v>620</v>
      </c>
      <c r="F412" s="11"/>
      <c r="G412" s="12">
        <f>G416+G413</f>
        <v>356</v>
      </c>
      <c r="H412" s="12">
        <f>H416+H413</f>
        <v>356</v>
      </c>
      <c r="I412" s="12">
        <f>I416+I413</f>
        <v>209.3</v>
      </c>
      <c r="J412" s="12">
        <f t="shared" si="77"/>
        <v>58.79213483146067</v>
      </c>
      <c r="K412" s="12">
        <f t="shared" si="76"/>
        <v>58.79213483146067</v>
      </c>
    </row>
    <row r="413" spans="1:11" ht="30">
      <c r="A413" s="13" t="s">
        <v>635</v>
      </c>
      <c r="B413" s="11" t="s">
        <v>44</v>
      </c>
      <c r="C413" s="11" t="s">
        <v>52</v>
      </c>
      <c r="D413" s="11" t="s">
        <v>58</v>
      </c>
      <c r="E413" s="11" t="s">
        <v>634</v>
      </c>
      <c r="F413" s="11"/>
      <c r="G413" s="12">
        <f aca="true" t="shared" si="80" ref="G413:I414">G414</f>
        <v>120</v>
      </c>
      <c r="H413" s="12">
        <f t="shared" si="80"/>
        <v>120</v>
      </c>
      <c r="I413" s="12">
        <f t="shared" si="80"/>
        <v>0</v>
      </c>
      <c r="J413" s="12">
        <f t="shared" si="77"/>
        <v>0</v>
      </c>
      <c r="K413" s="12">
        <f t="shared" si="76"/>
        <v>0</v>
      </c>
    </row>
    <row r="414" spans="1:11" ht="30">
      <c r="A414" s="13" t="s">
        <v>5</v>
      </c>
      <c r="B414" s="11" t="s">
        <v>44</v>
      </c>
      <c r="C414" s="11" t="s">
        <v>52</v>
      </c>
      <c r="D414" s="11" t="s">
        <v>58</v>
      </c>
      <c r="E414" s="11" t="s">
        <v>634</v>
      </c>
      <c r="F414" s="11" t="s">
        <v>3</v>
      </c>
      <c r="G414" s="12">
        <f t="shared" si="80"/>
        <v>120</v>
      </c>
      <c r="H414" s="12">
        <f t="shared" si="80"/>
        <v>120</v>
      </c>
      <c r="I414" s="12">
        <f t="shared" si="80"/>
        <v>0</v>
      </c>
      <c r="J414" s="12">
        <f t="shared" si="77"/>
        <v>0</v>
      </c>
      <c r="K414" s="12">
        <f t="shared" si="76"/>
        <v>0</v>
      </c>
    </row>
    <row r="415" spans="1:11" ht="45">
      <c r="A415" s="13" t="s">
        <v>6</v>
      </c>
      <c r="B415" s="11" t="s">
        <v>44</v>
      </c>
      <c r="C415" s="11" t="s">
        <v>52</v>
      </c>
      <c r="D415" s="11" t="s">
        <v>58</v>
      </c>
      <c r="E415" s="11" t="s">
        <v>634</v>
      </c>
      <c r="F415" s="11" t="s">
        <v>4</v>
      </c>
      <c r="G415" s="12">
        <v>120</v>
      </c>
      <c r="H415" s="12">
        <v>120</v>
      </c>
      <c r="I415" s="12">
        <v>0</v>
      </c>
      <c r="J415" s="12">
        <f t="shared" si="77"/>
        <v>0</v>
      </c>
      <c r="K415" s="12">
        <f t="shared" si="76"/>
        <v>0</v>
      </c>
    </row>
    <row r="416" spans="1:11" ht="225">
      <c r="A416" s="13" t="s">
        <v>622</v>
      </c>
      <c r="B416" s="11" t="s">
        <v>44</v>
      </c>
      <c r="C416" s="11" t="s">
        <v>52</v>
      </c>
      <c r="D416" s="11" t="s">
        <v>58</v>
      </c>
      <c r="E416" s="11" t="s">
        <v>623</v>
      </c>
      <c r="F416" s="11"/>
      <c r="G416" s="12">
        <f>G417+G419</f>
        <v>236</v>
      </c>
      <c r="H416" s="12">
        <f>H417+H419</f>
        <v>236</v>
      </c>
      <c r="I416" s="12">
        <f>I417+I419</f>
        <v>209.3</v>
      </c>
      <c r="J416" s="12">
        <f t="shared" si="77"/>
        <v>88.6864406779661</v>
      </c>
      <c r="K416" s="12">
        <f t="shared" si="76"/>
        <v>88.6864406779661</v>
      </c>
    </row>
    <row r="417" spans="1:11" ht="75">
      <c r="A417" s="13" t="s">
        <v>0</v>
      </c>
      <c r="B417" s="11" t="s">
        <v>44</v>
      </c>
      <c r="C417" s="11" t="s">
        <v>52</v>
      </c>
      <c r="D417" s="11" t="s">
        <v>58</v>
      </c>
      <c r="E417" s="11" t="s">
        <v>623</v>
      </c>
      <c r="F417" s="11" t="s">
        <v>228</v>
      </c>
      <c r="G417" s="12">
        <f>G418</f>
        <v>209.3</v>
      </c>
      <c r="H417" s="12">
        <f>H418</f>
        <v>209.3</v>
      </c>
      <c r="I417" s="12">
        <f>I418</f>
        <v>209.3</v>
      </c>
      <c r="J417" s="12">
        <f t="shared" si="77"/>
        <v>100</v>
      </c>
      <c r="K417" s="12">
        <f t="shared" si="76"/>
        <v>100</v>
      </c>
    </row>
    <row r="418" spans="1:11" ht="30">
      <c r="A418" s="13" t="s">
        <v>1</v>
      </c>
      <c r="B418" s="11" t="s">
        <v>44</v>
      </c>
      <c r="C418" s="11" t="s">
        <v>52</v>
      </c>
      <c r="D418" s="11" t="s">
        <v>58</v>
      </c>
      <c r="E418" s="11" t="s">
        <v>623</v>
      </c>
      <c r="F418" s="11" t="s">
        <v>2</v>
      </c>
      <c r="G418" s="12">
        <v>209.3</v>
      </c>
      <c r="H418" s="12">
        <v>209.3</v>
      </c>
      <c r="I418" s="12">
        <v>209.3</v>
      </c>
      <c r="J418" s="12">
        <f t="shared" si="77"/>
        <v>100</v>
      </c>
      <c r="K418" s="12">
        <f t="shared" si="76"/>
        <v>100</v>
      </c>
    </row>
    <row r="419" spans="1:11" ht="30">
      <c r="A419" s="13" t="s">
        <v>5</v>
      </c>
      <c r="B419" s="11" t="s">
        <v>44</v>
      </c>
      <c r="C419" s="11" t="s">
        <v>52</v>
      </c>
      <c r="D419" s="11" t="s">
        <v>58</v>
      </c>
      <c r="E419" s="11" t="s">
        <v>623</v>
      </c>
      <c r="F419" s="11" t="s">
        <v>3</v>
      </c>
      <c r="G419" s="12">
        <f>G420</f>
        <v>26.7</v>
      </c>
      <c r="H419" s="12">
        <f>H420</f>
        <v>26.7</v>
      </c>
      <c r="I419" s="12">
        <f>I420</f>
        <v>0</v>
      </c>
      <c r="J419" s="12">
        <f t="shared" si="77"/>
        <v>0</v>
      </c>
      <c r="K419" s="12">
        <f t="shared" si="76"/>
        <v>0</v>
      </c>
    </row>
    <row r="420" spans="1:11" ht="45">
      <c r="A420" s="13" t="s">
        <v>6</v>
      </c>
      <c r="B420" s="11" t="s">
        <v>44</v>
      </c>
      <c r="C420" s="11" t="s">
        <v>52</v>
      </c>
      <c r="D420" s="11" t="s">
        <v>58</v>
      </c>
      <c r="E420" s="11" t="s">
        <v>623</v>
      </c>
      <c r="F420" s="11" t="s">
        <v>4</v>
      </c>
      <c r="G420" s="12">
        <v>26.7</v>
      </c>
      <c r="H420" s="12">
        <v>26.7</v>
      </c>
      <c r="I420" s="12">
        <v>0</v>
      </c>
      <c r="J420" s="12">
        <f t="shared" si="77"/>
        <v>0</v>
      </c>
      <c r="K420" s="12">
        <f t="shared" si="76"/>
        <v>0</v>
      </c>
    </row>
    <row r="421" spans="1:11" ht="30">
      <c r="A421" s="14" t="s">
        <v>341</v>
      </c>
      <c r="B421" s="11" t="s">
        <v>44</v>
      </c>
      <c r="C421" s="11" t="s">
        <v>52</v>
      </c>
      <c r="D421" s="11" t="s">
        <v>58</v>
      </c>
      <c r="E421" s="11" t="s">
        <v>161</v>
      </c>
      <c r="F421" s="11"/>
      <c r="G421" s="12">
        <f>G422+G425+G428</f>
        <v>3406.3</v>
      </c>
      <c r="H421" s="12">
        <f>H422+H425+H428</f>
        <v>3406.3</v>
      </c>
      <c r="I421" s="12">
        <f>I422+I425+I428</f>
        <v>2228.8</v>
      </c>
      <c r="J421" s="12">
        <f t="shared" si="77"/>
        <v>65.43170008513637</v>
      </c>
      <c r="K421" s="12">
        <f t="shared" si="76"/>
        <v>65.43170008513637</v>
      </c>
    </row>
    <row r="422" spans="1:11" ht="75">
      <c r="A422" s="14" t="s">
        <v>655</v>
      </c>
      <c r="B422" s="11" t="s">
        <v>44</v>
      </c>
      <c r="C422" s="11" t="s">
        <v>52</v>
      </c>
      <c r="D422" s="11" t="s">
        <v>58</v>
      </c>
      <c r="E422" s="11" t="s">
        <v>268</v>
      </c>
      <c r="F422" s="11"/>
      <c r="G422" s="12">
        <f aca="true" t="shared" si="81" ref="G422:I423">G423</f>
        <v>126.70000000000002</v>
      </c>
      <c r="H422" s="12">
        <f t="shared" si="81"/>
        <v>126.70000000000002</v>
      </c>
      <c r="I422" s="12">
        <f t="shared" si="81"/>
        <v>81</v>
      </c>
      <c r="J422" s="12">
        <f t="shared" si="77"/>
        <v>63.93054459352802</v>
      </c>
      <c r="K422" s="12">
        <f t="shared" si="76"/>
        <v>63.93054459352802</v>
      </c>
    </row>
    <row r="423" spans="1:11" ht="30">
      <c r="A423" s="13" t="s">
        <v>5</v>
      </c>
      <c r="B423" s="11" t="s">
        <v>44</v>
      </c>
      <c r="C423" s="11" t="s">
        <v>52</v>
      </c>
      <c r="D423" s="11" t="s">
        <v>58</v>
      </c>
      <c r="E423" s="11" t="s">
        <v>268</v>
      </c>
      <c r="F423" s="11" t="s">
        <v>3</v>
      </c>
      <c r="G423" s="12">
        <f t="shared" si="81"/>
        <v>126.70000000000002</v>
      </c>
      <c r="H423" s="12">
        <f t="shared" si="81"/>
        <v>126.70000000000002</v>
      </c>
      <c r="I423" s="12">
        <f t="shared" si="81"/>
        <v>81</v>
      </c>
      <c r="J423" s="12">
        <f t="shared" si="77"/>
        <v>63.93054459352802</v>
      </c>
      <c r="K423" s="12">
        <f t="shared" si="76"/>
        <v>63.93054459352802</v>
      </c>
    </row>
    <row r="424" spans="1:11" ht="45">
      <c r="A424" s="13" t="s">
        <v>6</v>
      </c>
      <c r="B424" s="11" t="s">
        <v>44</v>
      </c>
      <c r="C424" s="11" t="s">
        <v>52</v>
      </c>
      <c r="D424" s="11" t="s">
        <v>58</v>
      </c>
      <c r="E424" s="11" t="s">
        <v>268</v>
      </c>
      <c r="F424" s="11" t="s">
        <v>4</v>
      </c>
      <c r="G424" s="12">
        <f>200-53.2-20-0.1</f>
        <v>126.70000000000002</v>
      </c>
      <c r="H424" s="12">
        <f>200-53.2-20-0.1</f>
        <v>126.70000000000002</v>
      </c>
      <c r="I424" s="12">
        <v>81</v>
      </c>
      <c r="J424" s="12">
        <f t="shared" si="77"/>
        <v>63.93054459352802</v>
      </c>
      <c r="K424" s="12">
        <f t="shared" si="76"/>
        <v>63.93054459352802</v>
      </c>
    </row>
    <row r="425" spans="1:11" ht="45">
      <c r="A425" s="13" t="s">
        <v>672</v>
      </c>
      <c r="B425" s="11" t="s">
        <v>44</v>
      </c>
      <c r="C425" s="11" t="s">
        <v>52</v>
      </c>
      <c r="D425" s="11" t="s">
        <v>58</v>
      </c>
      <c r="E425" s="11" t="s">
        <v>671</v>
      </c>
      <c r="F425" s="11"/>
      <c r="G425" s="12">
        <f aca="true" t="shared" si="82" ref="G425:I426">G426</f>
        <v>53.2</v>
      </c>
      <c r="H425" s="12">
        <f t="shared" si="82"/>
        <v>53.2</v>
      </c>
      <c r="I425" s="12">
        <f t="shared" si="82"/>
        <v>0</v>
      </c>
      <c r="J425" s="12">
        <f t="shared" si="77"/>
        <v>0</v>
      </c>
      <c r="K425" s="12">
        <f t="shared" si="76"/>
        <v>0</v>
      </c>
    </row>
    <row r="426" spans="1:11" ht="30">
      <c r="A426" s="13" t="s">
        <v>5</v>
      </c>
      <c r="B426" s="11" t="s">
        <v>44</v>
      </c>
      <c r="C426" s="11" t="s">
        <v>52</v>
      </c>
      <c r="D426" s="11" t="s">
        <v>58</v>
      </c>
      <c r="E426" s="11" t="s">
        <v>671</v>
      </c>
      <c r="F426" s="11" t="s">
        <v>3</v>
      </c>
      <c r="G426" s="12">
        <f t="shared" si="82"/>
        <v>53.2</v>
      </c>
      <c r="H426" s="12">
        <f t="shared" si="82"/>
        <v>53.2</v>
      </c>
      <c r="I426" s="12">
        <f t="shared" si="82"/>
        <v>0</v>
      </c>
      <c r="J426" s="12">
        <f t="shared" si="77"/>
        <v>0</v>
      </c>
      <c r="K426" s="12">
        <f t="shared" si="76"/>
        <v>0</v>
      </c>
    </row>
    <row r="427" spans="1:11" ht="45">
      <c r="A427" s="13" t="s">
        <v>6</v>
      </c>
      <c r="B427" s="11" t="s">
        <v>44</v>
      </c>
      <c r="C427" s="11" t="s">
        <v>52</v>
      </c>
      <c r="D427" s="11" t="s">
        <v>58</v>
      </c>
      <c r="E427" s="11" t="s">
        <v>671</v>
      </c>
      <c r="F427" s="11" t="s">
        <v>4</v>
      </c>
      <c r="G427" s="12">
        <v>53.2</v>
      </c>
      <c r="H427" s="12">
        <v>53.2</v>
      </c>
      <c r="I427" s="12">
        <v>0</v>
      </c>
      <c r="J427" s="12">
        <f t="shared" si="77"/>
        <v>0</v>
      </c>
      <c r="K427" s="12">
        <f t="shared" si="76"/>
        <v>0</v>
      </c>
    </row>
    <row r="428" spans="1:11" ht="30">
      <c r="A428" s="10" t="s">
        <v>549</v>
      </c>
      <c r="B428" s="11" t="s">
        <v>44</v>
      </c>
      <c r="C428" s="11" t="s">
        <v>52</v>
      </c>
      <c r="D428" s="11" t="s">
        <v>58</v>
      </c>
      <c r="E428" s="11" t="s">
        <v>257</v>
      </c>
      <c r="F428" s="11"/>
      <c r="G428" s="12">
        <f>G429+G431</f>
        <v>3226.4</v>
      </c>
      <c r="H428" s="12">
        <f>H429+H431</f>
        <v>3226.4</v>
      </c>
      <c r="I428" s="12">
        <f>I429+I431</f>
        <v>2147.8</v>
      </c>
      <c r="J428" s="12">
        <f t="shared" si="77"/>
        <v>66.56955120257872</v>
      </c>
      <c r="K428" s="12">
        <f t="shared" si="76"/>
        <v>66.56955120257872</v>
      </c>
    </row>
    <row r="429" spans="1:11" ht="75">
      <c r="A429" s="10" t="s">
        <v>0</v>
      </c>
      <c r="B429" s="11" t="s">
        <v>44</v>
      </c>
      <c r="C429" s="11" t="s">
        <v>52</v>
      </c>
      <c r="D429" s="11" t="s">
        <v>58</v>
      </c>
      <c r="E429" s="11" t="s">
        <v>257</v>
      </c>
      <c r="F429" s="22">
        <v>100</v>
      </c>
      <c r="G429" s="12">
        <f>G430</f>
        <v>3044.2000000000003</v>
      </c>
      <c r="H429" s="12">
        <f>H430</f>
        <v>3044.2000000000003</v>
      </c>
      <c r="I429" s="12">
        <f>I430</f>
        <v>2147.8</v>
      </c>
      <c r="J429" s="12">
        <f t="shared" si="77"/>
        <v>70.55384008935025</v>
      </c>
      <c r="K429" s="12">
        <f t="shared" si="76"/>
        <v>70.55384008935025</v>
      </c>
    </row>
    <row r="430" spans="1:11" ht="30">
      <c r="A430" s="10" t="s">
        <v>22</v>
      </c>
      <c r="B430" s="11" t="s">
        <v>44</v>
      </c>
      <c r="C430" s="11" t="s">
        <v>52</v>
      </c>
      <c r="D430" s="11" t="s">
        <v>58</v>
      </c>
      <c r="E430" s="11" t="s">
        <v>257</v>
      </c>
      <c r="F430" s="22">
        <v>110</v>
      </c>
      <c r="G430" s="12">
        <f>826.4+2050+167.8</f>
        <v>3044.2000000000003</v>
      </c>
      <c r="H430" s="12">
        <f>826.4+2050+167.8</f>
        <v>3044.2000000000003</v>
      </c>
      <c r="I430" s="12">
        <v>2147.8</v>
      </c>
      <c r="J430" s="12">
        <f t="shared" si="77"/>
        <v>70.55384008935025</v>
      </c>
      <c r="K430" s="12">
        <f t="shared" si="76"/>
        <v>70.55384008935025</v>
      </c>
    </row>
    <row r="431" spans="1:11" ht="30">
      <c r="A431" s="13" t="s">
        <v>5</v>
      </c>
      <c r="B431" s="11" t="s">
        <v>44</v>
      </c>
      <c r="C431" s="11" t="s">
        <v>52</v>
      </c>
      <c r="D431" s="11" t="s">
        <v>58</v>
      </c>
      <c r="E431" s="11" t="s">
        <v>257</v>
      </c>
      <c r="F431" s="22">
        <v>200</v>
      </c>
      <c r="G431" s="12">
        <f>G432</f>
        <v>182.2</v>
      </c>
      <c r="H431" s="12">
        <f>H432</f>
        <v>182.2</v>
      </c>
      <c r="I431" s="12">
        <f>I432</f>
        <v>0</v>
      </c>
      <c r="J431" s="12">
        <f t="shared" si="77"/>
        <v>0</v>
      </c>
      <c r="K431" s="12">
        <f t="shared" si="76"/>
        <v>0</v>
      </c>
    </row>
    <row r="432" spans="1:11" ht="45">
      <c r="A432" s="13" t="s">
        <v>6</v>
      </c>
      <c r="B432" s="11" t="s">
        <v>44</v>
      </c>
      <c r="C432" s="11" t="s">
        <v>52</v>
      </c>
      <c r="D432" s="11" t="s">
        <v>58</v>
      </c>
      <c r="E432" s="11" t="s">
        <v>257</v>
      </c>
      <c r="F432" s="22">
        <v>240</v>
      </c>
      <c r="G432" s="12">
        <f>350-167.8</f>
        <v>182.2</v>
      </c>
      <c r="H432" s="12">
        <f>350-167.8</f>
        <v>182.2</v>
      </c>
      <c r="I432" s="12">
        <v>0</v>
      </c>
      <c r="J432" s="12">
        <f t="shared" si="77"/>
        <v>0</v>
      </c>
      <c r="K432" s="12">
        <f t="shared" si="76"/>
        <v>0</v>
      </c>
    </row>
    <row r="433" spans="1:11" ht="15">
      <c r="A433" s="14" t="s">
        <v>76</v>
      </c>
      <c r="B433" s="11" t="s">
        <v>44</v>
      </c>
      <c r="C433" s="11" t="s">
        <v>77</v>
      </c>
      <c r="D433" s="11"/>
      <c r="E433" s="11"/>
      <c r="F433" s="11"/>
      <c r="G433" s="12">
        <f>G434+G452+G472+G538</f>
        <v>238721.50000000003</v>
      </c>
      <c r="H433" s="12">
        <f>H434+H452+H472+H538</f>
        <v>240017.50000000003</v>
      </c>
      <c r="I433" s="12">
        <f>I434+I452+I472+I538</f>
        <v>171296.8</v>
      </c>
      <c r="J433" s="12">
        <f t="shared" si="77"/>
        <v>71.75591641305871</v>
      </c>
      <c r="K433" s="12">
        <f t="shared" si="76"/>
        <v>71.36846271626027</v>
      </c>
    </row>
    <row r="434" spans="1:11" ht="15">
      <c r="A434" s="14" t="s">
        <v>102</v>
      </c>
      <c r="B434" s="11" t="s">
        <v>44</v>
      </c>
      <c r="C434" s="11" t="s">
        <v>77</v>
      </c>
      <c r="D434" s="11" t="s">
        <v>46</v>
      </c>
      <c r="E434" s="11"/>
      <c r="F434" s="11"/>
      <c r="G434" s="12">
        <f aca="true" t="shared" si="83" ref="G434:I435">G435</f>
        <v>19261</v>
      </c>
      <c r="H434" s="12">
        <f t="shared" si="83"/>
        <v>19261</v>
      </c>
      <c r="I434" s="12">
        <f t="shared" si="83"/>
        <v>17975.6</v>
      </c>
      <c r="J434" s="12">
        <f t="shared" si="77"/>
        <v>93.32641088209334</v>
      </c>
      <c r="K434" s="12">
        <f t="shared" si="76"/>
        <v>93.32641088209334</v>
      </c>
    </row>
    <row r="435" spans="1:11" ht="60">
      <c r="A435" s="14" t="s">
        <v>545</v>
      </c>
      <c r="B435" s="11" t="s">
        <v>44</v>
      </c>
      <c r="C435" s="11" t="s">
        <v>77</v>
      </c>
      <c r="D435" s="11" t="s">
        <v>46</v>
      </c>
      <c r="E435" s="11" t="s">
        <v>344</v>
      </c>
      <c r="F435" s="11"/>
      <c r="G435" s="12">
        <f t="shared" si="83"/>
        <v>19261</v>
      </c>
      <c r="H435" s="12">
        <f t="shared" si="83"/>
        <v>19261</v>
      </c>
      <c r="I435" s="12">
        <f t="shared" si="83"/>
        <v>17975.6</v>
      </c>
      <c r="J435" s="12">
        <f t="shared" si="77"/>
        <v>93.32641088209334</v>
      </c>
      <c r="K435" s="12">
        <f t="shared" si="76"/>
        <v>93.32641088209334</v>
      </c>
    </row>
    <row r="436" spans="1:11" ht="75">
      <c r="A436" s="14" t="s">
        <v>348</v>
      </c>
      <c r="B436" s="11" t="s">
        <v>44</v>
      </c>
      <c r="C436" s="11" t="s">
        <v>77</v>
      </c>
      <c r="D436" s="11" t="s">
        <v>46</v>
      </c>
      <c r="E436" s="11" t="s">
        <v>370</v>
      </c>
      <c r="F436" s="11"/>
      <c r="G436" s="12">
        <f>G437+G441+G445</f>
        <v>19261</v>
      </c>
      <c r="H436" s="12">
        <f>H437+H441+H445</f>
        <v>19261</v>
      </c>
      <c r="I436" s="12">
        <f>I437+I441+I445</f>
        <v>17975.6</v>
      </c>
      <c r="J436" s="12">
        <f t="shared" si="77"/>
        <v>93.32641088209334</v>
      </c>
      <c r="K436" s="12">
        <f t="shared" si="76"/>
        <v>93.32641088209334</v>
      </c>
    </row>
    <row r="437" spans="1:11" ht="60">
      <c r="A437" s="13" t="s">
        <v>372</v>
      </c>
      <c r="B437" s="11" t="s">
        <v>44</v>
      </c>
      <c r="C437" s="11" t="s">
        <v>77</v>
      </c>
      <c r="D437" s="11" t="s">
        <v>46</v>
      </c>
      <c r="E437" s="11" t="s">
        <v>371</v>
      </c>
      <c r="F437" s="11"/>
      <c r="G437" s="12">
        <f aca="true" t="shared" si="84" ref="G437:I439">G438</f>
        <v>13800</v>
      </c>
      <c r="H437" s="12">
        <f t="shared" si="84"/>
        <v>13800</v>
      </c>
      <c r="I437" s="12">
        <f t="shared" si="84"/>
        <v>12525.5</v>
      </c>
      <c r="J437" s="12">
        <f t="shared" si="77"/>
        <v>90.76449275362319</v>
      </c>
      <c r="K437" s="12">
        <f t="shared" si="76"/>
        <v>90.76449275362319</v>
      </c>
    </row>
    <row r="438" spans="1:11" ht="45">
      <c r="A438" s="14" t="s">
        <v>309</v>
      </c>
      <c r="B438" s="11" t="s">
        <v>44</v>
      </c>
      <c r="C438" s="11" t="s">
        <v>77</v>
      </c>
      <c r="D438" s="11" t="s">
        <v>46</v>
      </c>
      <c r="E438" s="11" t="s">
        <v>373</v>
      </c>
      <c r="F438" s="11"/>
      <c r="G438" s="12">
        <f t="shared" si="84"/>
        <v>13800</v>
      </c>
      <c r="H438" s="12">
        <f t="shared" si="84"/>
        <v>13800</v>
      </c>
      <c r="I438" s="12">
        <f t="shared" si="84"/>
        <v>12525.5</v>
      </c>
      <c r="J438" s="12">
        <f t="shared" si="77"/>
        <v>90.76449275362319</v>
      </c>
      <c r="K438" s="12">
        <f t="shared" si="76"/>
        <v>90.76449275362319</v>
      </c>
    </row>
    <row r="439" spans="1:11" ht="30">
      <c r="A439" s="13" t="s">
        <v>5</v>
      </c>
      <c r="B439" s="11" t="s">
        <v>44</v>
      </c>
      <c r="C439" s="11" t="s">
        <v>77</v>
      </c>
      <c r="D439" s="11" t="s">
        <v>46</v>
      </c>
      <c r="E439" s="11" t="s">
        <v>373</v>
      </c>
      <c r="F439" s="11" t="s">
        <v>3</v>
      </c>
      <c r="G439" s="12">
        <f t="shared" si="84"/>
        <v>13800</v>
      </c>
      <c r="H439" s="12">
        <f t="shared" si="84"/>
        <v>13800</v>
      </c>
      <c r="I439" s="12">
        <f t="shared" si="84"/>
        <v>12525.5</v>
      </c>
      <c r="J439" s="12">
        <f t="shared" si="77"/>
        <v>90.76449275362319</v>
      </c>
      <c r="K439" s="12">
        <f t="shared" si="76"/>
        <v>90.76449275362319</v>
      </c>
    </row>
    <row r="440" spans="1:11" ht="45">
      <c r="A440" s="13" t="s">
        <v>6</v>
      </c>
      <c r="B440" s="11" t="s">
        <v>44</v>
      </c>
      <c r="C440" s="11" t="s">
        <v>77</v>
      </c>
      <c r="D440" s="11" t="s">
        <v>46</v>
      </c>
      <c r="E440" s="11" t="s">
        <v>373</v>
      </c>
      <c r="F440" s="11" t="s">
        <v>4</v>
      </c>
      <c r="G440" s="12">
        <v>13800</v>
      </c>
      <c r="H440" s="12">
        <v>13800</v>
      </c>
      <c r="I440" s="12">
        <v>12525.5</v>
      </c>
      <c r="J440" s="12">
        <f t="shared" si="77"/>
        <v>90.76449275362319</v>
      </c>
      <c r="K440" s="12">
        <f t="shared" si="76"/>
        <v>90.76449275362319</v>
      </c>
    </row>
    <row r="441" spans="1:11" ht="30">
      <c r="A441" s="13" t="s">
        <v>374</v>
      </c>
      <c r="B441" s="11" t="s">
        <v>44</v>
      </c>
      <c r="C441" s="11" t="s">
        <v>77</v>
      </c>
      <c r="D441" s="11" t="s">
        <v>46</v>
      </c>
      <c r="E441" s="11" t="s">
        <v>375</v>
      </c>
      <c r="F441" s="11"/>
      <c r="G441" s="12">
        <f aca="true" t="shared" si="85" ref="G441:I443">G442</f>
        <v>2636.7999999999997</v>
      </c>
      <c r="H441" s="12">
        <f t="shared" si="85"/>
        <v>2636.7999999999997</v>
      </c>
      <c r="I441" s="12">
        <f t="shared" si="85"/>
        <v>2630.9</v>
      </c>
      <c r="J441" s="12">
        <f t="shared" si="77"/>
        <v>99.77624393203884</v>
      </c>
      <c r="K441" s="12">
        <f t="shared" si="76"/>
        <v>99.77624393203884</v>
      </c>
    </row>
    <row r="442" spans="1:11" ht="15">
      <c r="A442" s="10" t="s">
        <v>579</v>
      </c>
      <c r="B442" s="11" t="s">
        <v>44</v>
      </c>
      <c r="C442" s="11" t="s">
        <v>77</v>
      </c>
      <c r="D442" s="11" t="s">
        <v>46</v>
      </c>
      <c r="E442" s="11" t="s">
        <v>376</v>
      </c>
      <c r="F442" s="11"/>
      <c r="G442" s="12">
        <f t="shared" si="85"/>
        <v>2636.7999999999997</v>
      </c>
      <c r="H442" s="12">
        <f t="shared" si="85"/>
        <v>2636.7999999999997</v>
      </c>
      <c r="I442" s="12">
        <f t="shared" si="85"/>
        <v>2630.9</v>
      </c>
      <c r="J442" s="12">
        <f t="shared" si="77"/>
        <v>99.77624393203884</v>
      </c>
      <c r="K442" s="12">
        <f t="shared" si="76"/>
        <v>99.77624393203884</v>
      </c>
    </row>
    <row r="443" spans="1:11" ht="15">
      <c r="A443" s="10" t="s">
        <v>13</v>
      </c>
      <c r="B443" s="11" t="s">
        <v>44</v>
      </c>
      <c r="C443" s="11" t="s">
        <v>77</v>
      </c>
      <c r="D443" s="11" t="s">
        <v>46</v>
      </c>
      <c r="E443" s="11" t="s">
        <v>376</v>
      </c>
      <c r="F443" s="11" t="s">
        <v>11</v>
      </c>
      <c r="G443" s="12">
        <f t="shared" si="85"/>
        <v>2636.7999999999997</v>
      </c>
      <c r="H443" s="12">
        <f t="shared" si="85"/>
        <v>2636.7999999999997</v>
      </c>
      <c r="I443" s="12">
        <f t="shared" si="85"/>
        <v>2630.9</v>
      </c>
      <c r="J443" s="12">
        <f t="shared" si="77"/>
        <v>99.77624393203884</v>
      </c>
      <c r="K443" s="12">
        <f t="shared" si="76"/>
        <v>99.77624393203884</v>
      </c>
    </row>
    <row r="444" spans="1:11" ht="60">
      <c r="A444" s="10" t="s">
        <v>303</v>
      </c>
      <c r="B444" s="11" t="s">
        <v>44</v>
      </c>
      <c r="C444" s="11" t="s">
        <v>77</v>
      </c>
      <c r="D444" s="11" t="s">
        <v>46</v>
      </c>
      <c r="E444" s="11" t="s">
        <v>376</v>
      </c>
      <c r="F444" s="11" t="s">
        <v>130</v>
      </c>
      <c r="G444" s="12">
        <f>(2094.6-1372.3+1392.4)+(2500-1090.4-1231.3+343.8)</f>
        <v>2636.7999999999997</v>
      </c>
      <c r="H444" s="12">
        <f>(2094.6-1372.3+1392.4)+(2500-1090.4-1231.3+343.8)</f>
        <v>2636.7999999999997</v>
      </c>
      <c r="I444" s="12">
        <v>2630.9</v>
      </c>
      <c r="J444" s="12">
        <f t="shared" si="77"/>
        <v>99.77624393203884</v>
      </c>
      <c r="K444" s="12">
        <f t="shared" si="76"/>
        <v>99.77624393203884</v>
      </c>
    </row>
    <row r="445" spans="1:11" ht="90">
      <c r="A445" s="10" t="s">
        <v>761</v>
      </c>
      <c r="B445" s="11" t="s">
        <v>44</v>
      </c>
      <c r="C445" s="11" t="s">
        <v>77</v>
      </c>
      <c r="D445" s="11" t="s">
        <v>46</v>
      </c>
      <c r="E445" s="11" t="s">
        <v>755</v>
      </c>
      <c r="F445" s="11"/>
      <c r="G445" s="12">
        <f>G446+G449</f>
        <v>2824.2</v>
      </c>
      <c r="H445" s="12">
        <f>H446+H449</f>
        <v>2824.2</v>
      </c>
      <c r="I445" s="12">
        <f>I446+I449</f>
        <v>2819.2</v>
      </c>
      <c r="J445" s="12">
        <f t="shared" si="77"/>
        <v>99.8229587139721</v>
      </c>
      <c r="K445" s="12">
        <f t="shared" si="76"/>
        <v>99.8229587139721</v>
      </c>
    </row>
    <row r="446" spans="1:11" ht="60">
      <c r="A446" s="13" t="s">
        <v>759</v>
      </c>
      <c r="B446" s="11" t="s">
        <v>44</v>
      </c>
      <c r="C446" s="11" t="s">
        <v>77</v>
      </c>
      <c r="D446" s="11" t="s">
        <v>46</v>
      </c>
      <c r="E446" s="11" t="s">
        <v>758</v>
      </c>
      <c r="F446" s="11"/>
      <c r="G446" s="12">
        <f aca="true" t="shared" si="86" ref="G446:I447">G447</f>
        <v>2266</v>
      </c>
      <c r="H446" s="12">
        <f t="shared" si="86"/>
        <v>2266</v>
      </c>
      <c r="I446" s="12">
        <f t="shared" si="86"/>
        <v>2261</v>
      </c>
      <c r="J446" s="12">
        <f t="shared" si="77"/>
        <v>99.7793468667255</v>
      </c>
      <c r="K446" s="12">
        <f t="shared" si="76"/>
        <v>99.7793468667255</v>
      </c>
    </row>
    <row r="447" spans="1:11" ht="15">
      <c r="A447" s="10" t="s">
        <v>13</v>
      </c>
      <c r="B447" s="11" t="s">
        <v>44</v>
      </c>
      <c r="C447" s="11" t="s">
        <v>77</v>
      </c>
      <c r="D447" s="11" t="s">
        <v>46</v>
      </c>
      <c r="E447" s="11" t="s">
        <v>758</v>
      </c>
      <c r="F447" s="11" t="s">
        <v>756</v>
      </c>
      <c r="G447" s="12">
        <f t="shared" si="86"/>
        <v>2266</v>
      </c>
      <c r="H447" s="12">
        <f t="shared" si="86"/>
        <v>2266</v>
      </c>
      <c r="I447" s="12">
        <f t="shared" si="86"/>
        <v>2261</v>
      </c>
      <c r="J447" s="12">
        <f t="shared" si="77"/>
        <v>99.7793468667255</v>
      </c>
      <c r="K447" s="12">
        <f t="shared" si="76"/>
        <v>99.7793468667255</v>
      </c>
    </row>
    <row r="448" spans="1:11" ht="60">
      <c r="A448" s="10" t="s">
        <v>303</v>
      </c>
      <c r="B448" s="11" t="s">
        <v>44</v>
      </c>
      <c r="C448" s="11" t="s">
        <v>77</v>
      </c>
      <c r="D448" s="11" t="s">
        <v>46</v>
      </c>
      <c r="E448" s="11" t="s">
        <v>758</v>
      </c>
      <c r="F448" s="11" t="s">
        <v>130</v>
      </c>
      <c r="G448" s="12">
        <v>2266</v>
      </c>
      <c r="H448" s="12">
        <v>2266</v>
      </c>
      <c r="I448" s="12">
        <v>2261</v>
      </c>
      <c r="J448" s="12">
        <f t="shared" si="77"/>
        <v>99.7793468667255</v>
      </c>
      <c r="K448" s="12">
        <f t="shared" si="76"/>
        <v>99.7793468667255</v>
      </c>
    </row>
    <row r="449" spans="1:11" ht="45">
      <c r="A449" s="13" t="s">
        <v>760</v>
      </c>
      <c r="B449" s="11" t="s">
        <v>44</v>
      </c>
      <c r="C449" s="11" t="s">
        <v>77</v>
      </c>
      <c r="D449" s="11" t="s">
        <v>46</v>
      </c>
      <c r="E449" s="11" t="s">
        <v>757</v>
      </c>
      <c r="F449" s="11"/>
      <c r="G449" s="12">
        <f aca="true" t="shared" si="87" ref="G449:I450">G450</f>
        <v>558.2</v>
      </c>
      <c r="H449" s="12">
        <f t="shared" si="87"/>
        <v>558.2</v>
      </c>
      <c r="I449" s="12">
        <f t="shared" si="87"/>
        <v>558.2</v>
      </c>
      <c r="J449" s="12">
        <f t="shared" si="77"/>
        <v>100</v>
      </c>
      <c r="K449" s="12">
        <f t="shared" si="76"/>
        <v>100</v>
      </c>
    </row>
    <row r="450" spans="1:11" ht="15">
      <c r="A450" s="10" t="s">
        <v>13</v>
      </c>
      <c r="B450" s="11" t="s">
        <v>44</v>
      </c>
      <c r="C450" s="11" t="s">
        <v>77</v>
      </c>
      <c r="D450" s="11" t="s">
        <v>46</v>
      </c>
      <c r="E450" s="11" t="s">
        <v>757</v>
      </c>
      <c r="F450" s="11" t="s">
        <v>11</v>
      </c>
      <c r="G450" s="12">
        <f t="shared" si="87"/>
        <v>558.2</v>
      </c>
      <c r="H450" s="12">
        <f t="shared" si="87"/>
        <v>558.2</v>
      </c>
      <c r="I450" s="12">
        <f t="shared" si="87"/>
        <v>558.2</v>
      </c>
      <c r="J450" s="12">
        <f t="shared" si="77"/>
        <v>100</v>
      </c>
      <c r="K450" s="12">
        <f t="shared" si="76"/>
        <v>100</v>
      </c>
    </row>
    <row r="451" spans="1:11" ht="60">
      <c r="A451" s="10" t="s">
        <v>303</v>
      </c>
      <c r="B451" s="11" t="s">
        <v>44</v>
      </c>
      <c r="C451" s="11" t="s">
        <v>77</v>
      </c>
      <c r="D451" s="11" t="s">
        <v>46</v>
      </c>
      <c r="E451" s="11" t="s">
        <v>757</v>
      </c>
      <c r="F451" s="11" t="s">
        <v>130</v>
      </c>
      <c r="G451" s="12">
        <v>558.2</v>
      </c>
      <c r="H451" s="12">
        <v>558.2</v>
      </c>
      <c r="I451" s="12">
        <v>558.2</v>
      </c>
      <c r="J451" s="12">
        <f t="shared" si="77"/>
        <v>100</v>
      </c>
      <c r="K451" s="12">
        <f t="shared" si="76"/>
        <v>100</v>
      </c>
    </row>
    <row r="452" spans="1:11" ht="15">
      <c r="A452" s="10" t="s">
        <v>463</v>
      </c>
      <c r="B452" s="11" t="s">
        <v>44</v>
      </c>
      <c r="C452" s="11" t="s">
        <v>77</v>
      </c>
      <c r="D452" s="11" t="s">
        <v>47</v>
      </c>
      <c r="E452" s="11"/>
      <c r="F452" s="11"/>
      <c r="G452" s="12">
        <f>G453</f>
        <v>53714.3</v>
      </c>
      <c r="H452" s="12">
        <f>H453</f>
        <v>53714.3</v>
      </c>
      <c r="I452" s="12">
        <f>I453</f>
        <v>17079.9</v>
      </c>
      <c r="J452" s="12">
        <f t="shared" si="77"/>
        <v>31.79767771338359</v>
      </c>
      <c r="K452" s="12">
        <f t="shared" si="76"/>
        <v>31.79767771338359</v>
      </c>
    </row>
    <row r="453" spans="1:11" ht="90">
      <c r="A453" s="13" t="s">
        <v>461</v>
      </c>
      <c r="B453" s="11" t="s">
        <v>44</v>
      </c>
      <c r="C453" s="11" t="s">
        <v>77</v>
      </c>
      <c r="D453" s="11" t="s">
        <v>47</v>
      </c>
      <c r="E453" s="11" t="s">
        <v>191</v>
      </c>
      <c r="F453" s="11"/>
      <c r="G453" s="12">
        <f>G454+G459+G467</f>
        <v>53714.3</v>
      </c>
      <c r="H453" s="12">
        <f>H454+H459+H467</f>
        <v>53714.3</v>
      </c>
      <c r="I453" s="12">
        <f>I454+I459+I467</f>
        <v>17079.9</v>
      </c>
      <c r="J453" s="12">
        <f t="shared" si="77"/>
        <v>31.79767771338359</v>
      </c>
      <c r="K453" s="12">
        <f t="shared" si="76"/>
        <v>31.79767771338359</v>
      </c>
    </row>
    <row r="454" spans="1:11" ht="15">
      <c r="A454" s="10" t="s">
        <v>464</v>
      </c>
      <c r="B454" s="11" t="s">
        <v>44</v>
      </c>
      <c r="C454" s="11" t="s">
        <v>77</v>
      </c>
      <c r="D454" s="11" t="s">
        <v>47</v>
      </c>
      <c r="E454" s="11" t="s">
        <v>462</v>
      </c>
      <c r="F454" s="11"/>
      <c r="G454" s="12">
        <f aca="true" t="shared" si="88" ref="G454:I457">G455</f>
        <v>35148.5</v>
      </c>
      <c r="H454" s="12">
        <f t="shared" si="88"/>
        <v>35148.5</v>
      </c>
      <c r="I454" s="12">
        <f t="shared" si="88"/>
        <v>0</v>
      </c>
      <c r="J454" s="12">
        <f t="shared" si="77"/>
        <v>0</v>
      </c>
      <c r="K454" s="12">
        <f t="shared" si="76"/>
        <v>0</v>
      </c>
    </row>
    <row r="455" spans="1:11" ht="75">
      <c r="A455" s="10" t="s">
        <v>732</v>
      </c>
      <c r="B455" s="11" t="s">
        <v>44</v>
      </c>
      <c r="C455" s="11" t="s">
        <v>77</v>
      </c>
      <c r="D455" s="11" t="s">
        <v>47</v>
      </c>
      <c r="E455" s="11" t="s">
        <v>731</v>
      </c>
      <c r="F455" s="11"/>
      <c r="G455" s="12">
        <f t="shared" si="88"/>
        <v>35148.5</v>
      </c>
      <c r="H455" s="12">
        <f t="shared" si="88"/>
        <v>35148.5</v>
      </c>
      <c r="I455" s="12">
        <f t="shared" si="88"/>
        <v>0</v>
      </c>
      <c r="J455" s="12">
        <f t="shared" si="77"/>
        <v>0</v>
      </c>
      <c r="K455" s="12">
        <f t="shared" si="76"/>
        <v>0</v>
      </c>
    </row>
    <row r="456" spans="1:11" ht="30">
      <c r="A456" s="10" t="s">
        <v>578</v>
      </c>
      <c r="B456" s="11" t="s">
        <v>44</v>
      </c>
      <c r="C456" s="11" t="s">
        <v>77</v>
      </c>
      <c r="D456" s="11" t="s">
        <v>47</v>
      </c>
      <c r="E456" s="11" t="s">
        <v>730</v>
      </c>
      <c r="F456" s="11"/>
      <c r="G456" s="12">
        <f t="shared" si="88"/>
        <v>35148.5</v>
      </c>
      <c r="H456" s="12">
        <f t="shared" si="88"/>
        <v>35148.5</v>
      </c>
      <c r="I456" s="12">
        <f t="shared" si="88"/>
        <v>0</v>
      </c>
      <c r="J456" s="12">
        <f t="shared" si="77"/>
        <v>0</v>
      </c>
      <c r="K456" s="12">
        <f t="shared" si="76"/>
        <v>0</v>
      </c>
    </row>
    <row r="457" spans="1:11" ht="45">
      <c r="A457" s="13" t="s">
        <v>16</v>
      </c>
      <c r="B457" s="11" t="s">
        <v>44</v>
      </c>
      <c r="C457" s="11" t="s">
        <v>77</v>
      </c>
      <c r="D457" s="11" t="s">
        <v>47</v>
      </c>
      <c r="E457" s="11" t="s">
        <v>730</v>
      </c>
      <c r="F457" s="11" t="s">
        <v>17</v>
      </c>
      <c r="G457" s="12">
        <f t="shared" si="88"/>
        <v>35148.5</v>
      </c>
      <c r="H457" s="12">
        <f t="shared" si="88"/>
        <v>35148.5</v>
      </c>
      <c r="I457" s="12">
        <f t="shared" si="88"/>
        <v>0</v>
      </c>
      <c r="J457" s="12">
        <f t="shared" si="77"/>
        <v>0</v>
      </c>
      <c r="K457" s="12">
        <f t="shared" si="76"/>
        <v>0</v>
      </c>
    </row>
    <row r="458" spans="1:11" ht="15">
      <c r="A458" s="13" t="s">
        <v>93</v>
      </c>
      <c r="B458" s="11" t="s">
        <v>44</v>
      </c>
      <c r="C458" s="11" t="s">
        <v>77</v>
      </c>
      <c r="D458" s="11" t="s">
        <v>47</v>
      </c>
      <c r="E458" s="11" t="s">
        <v>730</v>
      </c>
      <c r="F458" s="11" t="s">
        <v>92</v>
      </c>
      <c r="G458" s="12">
        <f>(160630-115385-10743)+(1920.8-1165.8-108.5)</f>
        <v>35148.5</v>
      </c>
      <c r="H458" s="12">
        <f>(160630-115385-10743)+(1920.8-1165.8-108.5)</f>
        <v>35148.5</v>
      </c>
      <c r="I458" s="12">
        <v>0</v>
      </c>
      <c r="J458" s="12">
        <f t="shared" si="77"/>
        <v>0</v>
      </c>
      <c r="K458" s="12">
        <f t="shared" si="76"/>
        <v>0</v>
      </c>
    </row>
    <row r="459" spans="1:11" ht="45">
      <c r="A459" s="10" t="s">
        <v>466</v>
      </c>
      <c r="B459" s="11" t="s">
        <v>44</v>
      </c>
      <c r="C459" s="11" t="s">
        <v>77</v>
      </c>
      <c r="D459" s="11" t="s">
        <v>47</v>
      </c>
      <c r="E459" s="11" t="s">
        <v>465</v>
      </c>
      <c r="F459" s="11"/>
      <c r="G459" s="12">
        <f>G460</f>
        <v>18465.8</v>
      </c>
      <c r="H459" s="12">
        <f>H460</f>
        <v>18465.8</v>
      </c>
      <c r="I459" s="12">
        <f>I460</f>
        <v>17000</v>
      </c>
      <c r="J459" s="12">
        <f t="shared" si="77"/>
        <v>92.0620823359941</v>
      </c>
      <c r="K459" s="12">
        <f t="shared" si="76"/>
        <v>92.0620823359941</v>
      </c>
    </row>
    <row r="460" spans="1:11" ht="135">
      <c r="A460" s="10" t="s">
        <v>467</v>
      </c>
      <c r="B460" s="11" t="s">
        <v>44</v>
      </c>
      <c r="C460" s="11" t="s">
        <v>77</v>
      </c>
      <c r="D460" s="11" t="s">
        <v>47</v>
      </c>
      <c r="E460" s="11" t="s">
        <v>468</v>
      </c>
      <c r="F460" s="11"/>
      <c r="G460" s="12">
        <f>G461+G464</f>
        <v>18465.8</v>
      </c>
      <c r="H460" s="12">
        <f>H461+H464</f>
        <v>18465.8</v>
      </c>
      <c r="I460" s="12">
        <f>I461+I464</f>
        <v>17000</v>
      </c>
      <c r="J460" s="12">
        <f t="shared" si="77"/>
        <v>92.0620823359941</v>
      </c>
      <c r="K460" s="12">
        <f t="shared" si="76"/>
        <v>92.0620823359941</v>
      </c>
    </row>
    <row r="461" spans="1:11" ht="30">
      <c r="A461" s="10" t="s">
        <v>470</v>
      </c>
      <c r="B461" s="11" t="s">
        <v>44</v>
      </c>
      <c r="C461" s="11" t="s">
        <v>77</v>
      </c>
      <c r="D461" s="11" t="s">
        <v>47</v>
      </c>
      <c r="E461" s="11" t="s">
        <v>469</v>
      </c>
      <c r="F461" s="11"/>
      <c r="G461" s="12">
        <f aca="true" t="shared" si="89" ref="G461:I462">G462</f>
        <v>1465.8</v>
      </c>
      <c r="H461" s="12">
        <f t="shared" si="89"/>
        <v>1465.8</v>
      </c>
      <c r="I461" s="12">
        <f t="shared" si="89"/>
        <v>0</v>
      </c>
      <c r="J461" s="12">
        <f t="shared" si="77"/>
        <v>0</v>
      </c>
      <c r="K461" s="12">
        <f t="shared" si="76"/>
        <v>0</v>
      </c>
    </row>
    <row r="462" spans="1:11" ht="30">
      <c r="A462" s="10" t="s">
        <v>5</v>
      </c>
      <c r="B462" s="11" t="s">
        <v>44</v>
      </c>
      <c r="C462" s="11" t="s">
        <v>77</v>
      </c>
      <c r="D462" s="11" t="s">
        <v>47</v>
      </c>
      <c r="E462" s="11" t="s">
        <v>469</v>
      </c>
      <c r="F462" s="11" t="s">
        <v>3</v>
      </c>
      <c r="G462" s="12">
        <f t="shared" si="89"/>
        <v>1465.8</v>
      </c>
      <c r="H462" s="12">
        <f t="shared" si="89"/>
        <v>1465.8</v>
      </c>
      <c r="I462" s="12">
        <f t="shared" si="89"/>
        <v>0</v>
      </c>
      <c r="J462" s="12">
        <f t="shared" si="77"/>
        <v>0</v>
      </c>
      <c r="K462" s="12">
        <f t="shared" si="76"/>
        <v>0</v>
      </c>
    </row>
    <row r="463" spans="1:11" ht="45">
      <c r="A463" s="10" t="s">
        <v>6</v>
      </c>
      <c r="B463" s="11" t="s">
        <v>44</v>
      </c>
      <c r="C463" s="11" t="s">
        <v>77</v>
      </c>
      <c r="D463" s="11" t="s">
        <v>47</v>
      </c>
      <c r="E463" s="11" t="s">
        <v>469</v>
      </c>
      <c r="F463" s="11" t="s">
        <v>4</v>
      </c>
      <c r="G463" s="12">
        <f>300+1165.8</f>
        <v>1465.8</v>
      </c>
      <c r="H463" s="12">
        <f>300+1165.8</f>
        <v>1465.8</v>
      </c>
      <c r="I463" s="12">
        <v>0</v>
      </c>
      <c r="J463" s="12">
        <f t="shared" si="77"/>
        <v>0</v>
      </c>
      <c r="K463" s="12">
        <f t="shared" si="76"/>
        <v>0</v>
      </c>
    </row>
    <row r="464" spans="1:11" ht="30">
      <c r="A464" s="10" t="s">
        <v>738</v>
      </c>
      <c r="B464" s="11" t="s">
        <v>44</v>
      </c>
      <c r="C464" s="11" t="s">
        <v>77</v>
      </c>
      <c r="D464" s="11" t="s">
        <v>47</v>
      </c>
      <c r="E464" s="11" t="s">
        <v>737</v>
      </c>
      <c r="F464" s="11"/>
      <c r="G464" s="12">
        <f aca="true" t="shared" si="90" ref="G464:I465">G465</f>
        <v>17000</v>
      </c>
      <c r="H464" s="12">
        <f t="shared" si="90"/>
        <v>17000</v>
      </c>
      <c r="I464" s="12">
        <f t="shared" si="90"/>
        <v>17000</v>
      </c>
      <c r="J464" s="12">
        <f t="shared" si="77"/>
        <v>100</v>
      </c>
      <c r="K464" s="12">
        <f aca="true" t="shared" si="91" ref="K464:K527">I464/H464*100</f>
        <v>100</v>
      </c>
    </row>
    <row r="465" spans="1:11" ht="15">
      <c r="A465" s="10" t="s">
        <v>13</v>
      </c>
      <c r="B465" s="11" t="s">
        <v>44</v>
      </c>
      <c r="C465" s="11" t="s">
        <v>77</v>
      </c>
      <c r="D465" s="11" t="s">
        <v>47</v>
      </c>
      <c r="E465" s="11" t="s">
        <v>737</v>
      </c>
      <c r="F465" s="11" t="s">
        <v>11</v>
      </c>
      <c r="G465" s="12">
        <f t="shared" si="90"/>
        <v>17000</v>
      </c>
      <c r="H465" s="12">
        <f t="shared" si="90"/>
        <v>17000</v>
      </c>
      <c r="I465" s="12">
        <f t="shared" si="90"/>
        <v>17000</v>
      </c>
      <c r="J465" s="12">
        <f aca="true" t="shared" si="92" ref="J465:J528">I465/G465*100</f>
        <v>100</v>
      </c>
      <c r="K465" s="12">
        <f t="shared" si="91"/>
        <v>100</v>
      </c>
    </row>
    <row r="466" spans="1:11" ht="60">
      <c r="A466" s="10" t="s">
        <v>303</v>
      </c>
      <c r="B466" s="11" t="s">
        <v>44</v>
      </c>
      <c r="C466" s="11" t="s">
        <v>77</v>
      </c>
      <c r="D466" s="11" t="s">
        <v>47</v>
      </c>
      <c r="E466" s="11" t="s">
        <v>737</v>
      </c>
      <c r="F466" s="11" t="s">
        <v>130</v>
      </c>
      <c r="G466" s="12">
        <v>17000</v>
      </c>
      <c r="H466" s="12">
        <v>17000</v>
      </c>
      <c r="I466" s="12">
        <v>17000</v>
      </c>
      <c r="J466" s="12">
        <f t="shared" si="92"/>
        <v>100</v>
      </c>
      <c r="K466" s="12">
        <f t="shared" si="91"/>
        <v>100</v>
      </c>
    </row>
    <row r="467" spans="1:11" ht="30">
      <c r="A467" s="13" t="s">
        <v>471</v>
      </c>
      <c r="B467" s="11" t="s">
        <v>44</v>
      </c>
      <c r="C467" s="11" t="s">
        <v>77</v>
      </c>
      <c r="D467" s="11" t="s">
        <v>47</v>
      </c>
      <c r="E467" s="11" t="s">
        <v>472</v>
      </c>
      <c r="F467" s="11"/>
      <c r="G467" s="12">
        <f aca="true" t="shared" si="93" ref="G467:I470">G468</f>
        <v>100</v>
      </c>
      <c r="H467" s="12">
        <f t="shared" si="93"/>
        <v>100</v>
      </c>
      <c r="I467" s="12">
        <f t="shared" si="93"/>
        <v>79.9</v>
      </c>
      <c r="J467" s="12">
        <f t="shared" si="92"/>
        <v>79.9</v>
      </c>
      <c r="K467" s="12">
        <f t="shared" si="91"/>
        <v>79.9</v>
      </c>
    </row>
    <row r="468" spans="1:11" ht="30">
      <c r="A468" s="13" t="s">
        <v>553</v>
      </c>
      <c r="B468" s="11" t="s">
        <v>44</v>
      </c>
      <c r="C468" s="11" t="s">
        <v>77</v>
      </c>
      <c r="D468" s="11" t="s">
        <v>47</v>
      </c>
      <c r="E468" s="11" t="s">
        <v>473</v>
      </c>
      <c r="F468" s="11"/>
      <c r="G468" s="12">
        <f t="shared" si="93"/>
        <v>100</v>
      </c>
      <c r="H468" s="12">
        <f t="shared" si="93"/>
        <v>100</v>
      </c>
      <c r="I468" s="12">
        <f t="shared" si="93"/>
        <v>79.9</v>
      </c>
      <c r="J468" s="12">
        <f t="shared" si="92"/>
        <v>79.9</v>
      </c>
      <c r="K468" s="12">
        <f t="shared" si="91"/>
        <v>79.9</v>
      </c>
    </row>
    <row r="469" spans="1:11" ht="45">
      <c r="A469" s="13" t="s">
        <v>554</v>
      </c>
      <c r="B469" s="11" t="s">
        <v>44</v>
      </c>
      <c r="C469" s="11" t="s">
        <v>77</v>
      </c>
      <c r="D469" s="11" t="s">
        <v>47</v>
      </c>
      <c r="E469" s="11" t="s">
        <v>474</v>
      </c>
      <c r="F469" s="11"/>
      <c r="G469" s="12">
        <f t="shared" si="93"/>
        <v>100</v>
      </c>
      <c r="H469" s="12">
        <f t="shared" si="93"/>
        <v>100</v>
      </c>
      <c r="I469" s="12">
        <f t="shared" si="93"/>
        <v>79.9</v>
      </c>
      <c r="J469" s="12">
        <f t="shared" si="92"/>
        <v>79.9</v>
      </c>
      <c r="K469" s="12">
        <f t="shared" si="91"/>
        <v>79.9</v>
      </c>
    </row>
    <row r="470" spans="1:11" ht="30">
      <c r="A470" s="10" t="s">
        <v>5</v>
      </c>
      <c r="B470" s="11" t="s">
        <v>44</v>
      </c>
      <c r="C470" s="11" t="s">
        <v>77</v>
      </c>
      <c r="D470" s="11" t="s">
        <v>47</v>
      </c>
      <c r="E470" s="11" t="s">
        <v>474</v>
      </c>
      <c r="F470" s="11" t="s">
        <v>3</v>
      </c>
      <c r="G470" s="12">
        <f t="shared" si="93"/>
        <v>100</v>
      </c>
      <c r="H470" s="12">
        <f t="shared" si="93"/>
        <v>100</v>
      </c>
      <c r="I470" s="12">
        <f t="shared" si="93"/>
        <v>79.9</v>
      </c>
      <c r="J470" s="12">
        <f t="shared" si="92"/>
        <v>79.9</v>
      </c>
      <c r="K470" s="12">
        <f t="shared" si="91"/>
        <v>79.9</v>
      </c>
    </row>
    <row r="471" spans="1:11" ht="45">
      <c r="A471" s="10" t="s">
        <v>6</v>
      </c>
      <c r="B471" s="11" t="s">
        <v>44</v>
      </c>
      <c r="C471" s="11" t="s">
        <v>77</v>
      </c>
      <c r="D471" s="11" t="s">
        <v>47</v>
      </c>
      <c r="E471" s="11" t="s">
        <v>474</v>
      </c>
      <c r="F471" s="11" t="s">
        <v>4</v>
      </c>
      <c r="G471" s="12">
        <v>100</v>
      </c>
      <c r="H471" s="12">
        <v>100</v>
      </c>
      <c r="I471" s="12">
        <v>79.9</v>
      </c>
      <c r="J471" s="12">
        <f t="shared" si="92"/>
        <v>79.9</v>
      </c>
      <c r="K471" s="12">
        <f t="shared" si="91"/>
        <v>79.9</v>
      </c>
    </row>
    <row r="472" spans="1:11" ht="15">
      <c r="A472" s="14" t="s">
        <v>78</v>
      </c>
      <c r="B472" s="11" t="s">
        <v>44</v>
      </c>
      <c r="C472" s="11" t="s">
        <v>77</v>
      </c>
      <c r="D472" s="11" t="s">
        <v>49</v>
      </c>
      <c r="E472" s="11"/>
      <c r="F472" s="11"/>
      <c r="G472" s="12">
        <f>G473+G489+G484+G516</f>
        <v>117739.1</v>
      </c>
      <c r="H472" s="12">
        <f>H473+H489+H484+H516</f>
        <v>119035.1</v>
      </c>
      <c r="I472" s="12">
        <f>I473+I489+I484+I516</f>
        <v>97531</v>
      </c>
      <c r="J472" s="12">
        <f t="shared" si="92"/>
        <v>82.83654283071638</v>
      </c>
      <c r="K472" s="12">
        <f t="shared" si="91"/>
        <v>81.93465624845109</v>
      </c>
    </row>
    <row r="473" spans="1:11" ht="60">
      <c r="A473" s="14" t="s">
        <v>475</v>
      </c>
      <c r="B473" s="11" t="s">
        <v>44</v>
      </c>
      <c r="C473" s="11" t="s">
        <v>77</v>
      </c>
      <c r="D473" s="11" t="s">
        <v>49</v>
      </c>
      <c r="E473" s="11" t="s">
        <v>192</v>
      </c>
      <c r="F473" s="11"/>
      <c r="G473" s="12">
        <f>G474+G479</f>
        <v>9191.1</v>
      </c>
      <c r="H473" s="12">
        <f>H474+H479</f>
        <v>9191.1</v>
      </c>
      <c r="I473" s="12">
        <f>I474+I479</f>
        <v>7745.1</v>
      </c>
      <c r="J473" s="12">
        <f t="shared" si="92"/>
        <v>84.26738910467735</v>
      </c>
      <c r="K473" s="12">
        <f t="shared" si="91"/>
        <v>84.26738910467735</v>
      </c>
    </row>
    <row r="474" spans="1:11" ht="30">
      <c r="A474" s="10" t="s">
        <v>126</v>
      </c>
      <c r="B474" s="11" t="s">
        <v>44</v>
      </c>
      <c r="C474" s="11" t="s">
        <v>77</v>
      </c>
      <c r="D474" s="11" t="s">
        <v>49</v>
      </c>
      <c r="E474" s="11" t="s">
        <v>195</v>
      </c>
      <c r="F474" s="11"/>
      <c r="G474" s="12">
        <f aca="true" t="shared" si="94" ref="G474:I477">G475</f>
        <v>5550</v>
      </c>
      <c r="H474" s="12">
        <f t="shared" si="94"/>
        <v>5550</v>
      </c>
      <c r="I474" s="12">
        <f t="shared" si="94"/>
        <v>4471.2</v>
      </c>
      <c r="J474" s="12">
        <f t="shared" si="92"/>
        <v>80.56216216216215</v>
      </c>
      <c r="K474" s="12">
        <f t="shared" si="91"/>
        <v>80.56216216216215</v>
      </c>
    </row>
    <row r="475" spans="1:11" ht="75">
      <c r="A475" s="13" t="s">
        <v>551</v>
      </c>
      <c r="B475" s="11" t="s">
        <v>44</v>
      </c>
      <c r="C475" s="11" t="s">
        <v>77</v>
      </c>
      <c r="D475" s="11" t="s">
        <v>49</v>
      </c>
      <c r="E475" s="11" t="s">
        <v>479</v>
      </c>
      <c r="F475" s="11"/>
      <c r="G475" s="12">
        <f t="shared" si="94"/>
        <v>5550</v>
      </c>
      <c r="H475" s="12">
        <f t="shared" si="94"/>
        <v>5550</v>
      </c>
      <c r="I475" s="12">
        <f t="shared" si="94"/>
        <v>4471.2</v>
      </c>
      <c r="J475" s="12">
        <f t="shared" si="92"/>
        <v>80.56216216216215</v>
      </c>
      <c r="K475" s="12">
        <f t="shared" si="91"/>
        <v>80.56216216216215</v>
      </c>
    </row>
    <row r="476" spans="1:11" ht="30">
      <c r="A476" s="13" t="s">
        <v>478</v>
      </c>
      <c r="B476" s="11" t="s">
        <v>44</v>
      </c>
      <c r="C476" s="11" t="s">
        <v>77</v>
      </c>
      <c r="D476" s="11" t="s">
        <v>49</v>
      </c>
      <c r="E476" s="11" t="s">
        <v>480</v>
      </c>
      <c r="F476" s="11"/>
      <c r="G476" s="12">
        <f t="shared" si="94"/>
        <v>5550</v>
      </c>
      <c r="H476" s="12">
        <f t="shared" si="94"/>
        <v>5550</v>
      </c>
      <c r="I476" s="12">
        <f t="shared" si="94"/>
        <v>4471.2</v>
      </c>
      <c r="J476" s="12">
        <f t="shared" si="92"/>
        <v>80.56216216216215</v>
      </c>
      <c r="K476" s="12">
        <f t="shared" si="91"/>
        <v>80.56216216216215</v>
      </c>
    </row>
    <row r="477" spans="1:11" ht="30">
      <c r="A477" s="10" t="s">
        <v>5</v>
      </c>
      <c r="B477" s="11" t="s">
        <v>44</v>
      </c>
      <c r="C477" s="11" t="s">
        <v>77</v>
      </c>
      <c r="D477" s="11" t="s">
        <v>49</v>
      </c>
      <c r="E477" s="11" t="s">
        <v>480</v>
      </c>
      <c r="F477" s="11" t="s">
        <v>3</v>
      </c>
      <c r="G477" s="12">
        <f t="shared" si="94"/>
        <v>5550</v>
      </c>
      <c r="H477" s="12">
        <f t="shared" si="94"/>
        <v>5550</v>
      </c>
      <c r="I477" s="12">
        <f t="shared" si="94"/>
        <v>4471.2</v>
      </c>
      <c r="J477" s="12">
        <f t="shared" si="92"/>
        <v>80.56216216216215</v>
      </c>
      <c r="K477" s="12">
        <f t="shared" si="91"/>
        <v>80.56216216216215</v>
      </c>
    </row>
    <row r="478" spans="1:11" ht="45">
      <c r="A478" s="10" t="s">
        <v>6</v>
      </c>
      <c r="B478" s="11" t="s">
        <v>44</v>
      </c>
      <c r="C478" s="11" t="s">
        <v>77</v>
      </c>
      <c r="D478" s="11" t="s">
        <v>49</v>
      </c>
      <c r="E478" s="11" t="s">
        <v>480</v>
      </c>
      <c r="F478" s="11" t="s">
        <v>4</v>
      </c>
      <c r="G478" s="12">
        <f>4050+1000+500</f>
        <v>5550</v>
      </c>
      <c r="H478" s="12">
        <f>4050+1000+500</f>
        <v>5550</v>
      </c>
      <c r="I478" s="12">
        <v>4471.2</v>
      </c>
      <c r="J478" s="12">
        <f t="shared" si="92"/>
        <v>80.56216216216215</v>
      </c>
      <c r="K478" s="12">
        <f t="shared" si="91"/>
        <v>80.56216216216215</v>
      </c>
    </row>
    <row r="479" spans="1:11" ht="45">
      <c r="A479" s="13" t="s">
        <v>381</v>
      </c>
      <c r="B479" s="11" t="s">
        <v>44</v>
      </c>
      <c r="C479" s="11" t="s">
        <v>77</v>
      </c>
      <c r="D479" s="11" t="s">
        <v>49</v>
      </c>
      <c r="E479" s="11" t="s">
        <v>322</v>
      </c>
      <c r="F479" s="11"/>
      <c r="G479" s="12">
        <f aca="true" t="shared" si="95" ref="G479:I482">G480</f>
        <v>3641.1000000000004</v>
      </c>
      <c r="H479" s="12">
        <f t="shared" si="95"/>
        <v>3641.1000000000004</v>
      </c>
      <c r="I479" s="12">
        <f t="shared" si="95"/>
        <v>3273.9</v>
      </c>
      <c r="J479" s="12">
        <f t="shared" si="92"/>
        <v>89.9151355359644</v>
      </c>
      <c r="K479" s="12">
        <f t="shared" si="91"/>
        <v>89.9151355359644</v>
      </c>
    </row>
    <row r="480" spans="1:11" ht="45">
      <c r="A480" s="14" t="s">
        <v>325</v>
      </c>
      <c r="B480" s="11" t="s">
        <v>44</v>
      </c>
      <c r="C480" s="11" t="s">
        <v>77</v>
      </c>
      <c r="D480" s="11" t="s">
        <v>49</v>
      </c>
      <c r="E480" s="11" t="s">
        <v>323</v>
      </c>
      <c r="F480" s="11"/>
      <c r="G480" s="12">
        <f t="shared" si="95"/>
        <v>3641.1000000000004</v>
      </c>
      <c r="H480" s="12">
        <f t="shared" si="95"/>
        <v>3641.1000000000004</v>
      </c>
      <c r="I480" s="12">
        <f t="shared" si="95"/>
        <v>3273.9</v>
      </c>
      <c r="J480" s="12">
        <f t="shared" si="92"/>
        <v>89.9151355359644</v>
      </c>
      <c r="K480" s="12">
        <f t="shared" si="91"/>
        <v>89.9151355359644</v>
      </c>
    </row>
    <row r="481" spans="1:11" ht="120">
      <c r="A481" s="13" t="s">
        <v>581</v>
      </c>
      <c r="B481" s="11" t="s">
        <v>44</v>
      </c>
      <c r="C481" s="11" t="s">
        <v>77</v>
      </c>
      <c r="D481" s="11" t="s">
        <v>49</v>
      </c>
      <c r="E481" s="11" t="s">
        <v>324</v>
      </c>
      <c r="F481" s="11"/>
      <c r="G481" s="12">
        <f t="shared" si="95"/>
        <v>3641.1000000000004</v>
      </c>
      <c r="H481" s="12">
        <f t="shared" si="95"/>
        <v>3641.1000000000004</v>
      </c>
      <c r="I481" s="12">
        <f t="shared" si="95"/>
        <v>3273.9</v>
      </c>
      <c r="J481" s="12">
        <f t="shared" si="92"/>
        <v>89.9151355359644</v>
      </c>
      <c r="K481" s="12">
        <f t="shared" si="91"/>
        <v>89.9151355359644</v>
      </c>
    </row>
    <row r="482" spans="1:11" ht="30">
      <c r="A482" s="13" t="s">
        <v>5</v>
      </c>
      <c r="B482" s="11" t="s">
        <v>44</v>
      </c>
      <c r="C482" s="11" t="s">
        <v>77</v>
      </c>
      <c r="D482" s="11" t="s">
        <v>49</v>
      </c>
      <c r="E482" s="11" t="s">
        <v>324</v>
      </c>
      <c r="F482" s="11" t="s">
        <v>3</v>
      </c>
      <c r="G482" s="12">
        <f t="shared" si="95"/>
        <v>3641.1000000000004</v>
      </c>
      <c r="H482" s="12">
        <f t="shared" si="95"/>
        <v>3641.1000000000004</v>
      </c>
      <c r="I482" s="12">
        <f t="shared" si="95"/>
        <v>3273.9</v>
      </c>
      <c r="J482" s="12">
        <f t="shared" si="92"/>
        <v>89.9151355359644</v>
      </c>
      <c r="K482" s="12">
        <f t="shared" si="91"/>
        <v>89.9151355359644</v>
      </c>
    </row>
    <row r="483" spans="1:11" ht="45">
      <c r="A483" s="13" t="s">
        <v>6</v>
      </c>
      <c r="B483" s="11" t="s">
        <v>44</v>
      </c>
      <c r="C483" s="11" t="s">
        <v>77</v>
      </c>
      <c r="D483" s="11" t="s">
        <v>49</v>
      </c>
      <c r="E483" s="11" t="s">
        <v>324</v>
      </c>
      <c r="F483" s="11" t="s">
        <v>4</v>
      </c>
      <c r="G483" s="12">
        <f>1765.7+1504.1+371.3</f>
        <v>3641.1000000000004</v>
      </c>
      <c r="H483" s="12">
        <f>1765.7+1504.1+371.3</f>
        <v>3641.1000000000004</v>
      </c>
      <c r="I483" s="12">
        <v>3273.9</v>
      </c>
      <c r="J483" s="12">
        <f t="shared" si="92"/>
        <v>89.9151355359644</v>
      </c>
      <c r="K483" s="12">
        <f t="shared" si="91"/>
        <v>89.9151355359644</v>
      </c>
    </row>
    <row r="484" spans="1:11" ht="75">
      <c r="A484" s="10" t="s">
        <v>534</v>
      </c>
      <c r="B484" s="11" t="s">
        <v>44</v>
      </c>
      <c r="C484" s="11" t="s">
        <v>77</v>
      </c>
      <c r="D484" s="11" t="s">
        <v>49</v>
      </c>
      <c r="E484" s="11" t="s">
        <v>256</v>
      </c>
      <c r="F484" s="11"/>
      <c r="G484" s="29">
        <f aca="true" t="shared" si="96" ref="G484:I487">G485</f>
        <v>598.3</v>
      </c>
      <c r="H484" s="29">
        <f t="shared" si="96"/>
        <v>598.3</v>
      </c>
      <c r="I484" s="29">
        <f t="shared" si="96"/>
        <v>0</v>
      </c>
      <c r="J484" s="12">
        <f t="shared" si="92"/>
        <v>0</v>
      </c>
      <c r="K484" s="12">
        <f t="shared" si="91"/>
        <v>0</v>
      </c>
    </row>
    <row r="485" spans="1:11" ht="45">
      <c r="A485" s="13" t="s">
        <v>540</v>
      </c>
      <c r="B485" s="11" t="s">
        <v>44</v>
      </c>
      <c r="C485" s="11" t="s">
        <v>77</v>
      </c>
      <c r="D485" s="11" t="s">
        <v>49</v>
      </c>
      <c r="E485" s="11" t="s">
        <v>255</v>
      </c>
      <c r="F485" s="11"/>
      <c r="G485" s="12">
        <f t="shared" si="96"/>
        <v>598.3</v>
      </c>
      <c r="H485" s="12">
        <f t="shared" si="96"/>
        <v>598.3</v>
      </c>
      <c r="I485" s="12">
        <f t="shared" si="96"/>
        <v>0</v>
      </c>
      <c r="J485" s="12">
        <f t="shared" si="92"/>
        <v>0</v>
      </c>
      <c r="K485" s="12">
        <f t="shared" si="91"/>
        <v>0</v>
      </c>
    </row>
    <row r="486" spans="1:11" ht="30">
      <c r="A486" s="13" t="s">
        <v>542</v>
      </c>
      <c r="B486" s="11" t="s">
        <v>44</v>
      </c>
      <c r="C486" s="11" t="s">
        <v>77</v>
      </c>
      <c r="D486" s="11" t="s">
        <v>49</v>
      </c>
      <c r="E486" s="11" t="s">
        <v>541</v>
      </c>
      <c r="F486" s="11"/>
      <c r="G486" s="12">
        <f t="shared" si="96"/>
        <v>598.3</v>
      </c>
      <c r="H486" s="12">
        <f t="shared" si="96"/>
        <v>598.3</v>
      </c>
      <c r="I486" s="12">
        <f t="shared" si="96"/>
        <v>0</v>
      </c>
      <c r="J486" s="12">
        <f t="shared" si="92"/>
        <v>0</v>
      </c>
      <c r="K486" s="12">
        <f t="shared" si="91"/>
        <v>0</v>
      </c>
    </row>
    <row r="487" spans="1:11" ht="30">
      <c r="A487" s="13" t="s">
        <v>5</v>
      </c>
      <c r="B487" s="11" t="s">
        <v>44</v>
      </c>
      <c r="C487" s="11" t="s">
        <v>77</v>
      </c>
      <c r="D487" s="11" t="s">
        <v>49</v>
      </c>
      <c r="E487" s="11" t="s">
        <v>541</v>
      </c>
      <c r="F487" s="11" t="s">
        <v>3</v>
      </c>
      <c r="G487" s="12">
        <f t="shared" si="96"/>
        <v>598.3</v>
      </c>
      <c r="H487" s="12">
        <f t="shared" si="96"/>
        <v>598.3</v>
      </c>
      <c r="I487" s="12">
        <f t="shared" si="96"/>
        <v>0</v>
      </c>
      <c r="J487" s="12">
        <f t="shared" si="92"/>
        <v>0</v>
      </c>
      <c r="K487" s="12">
        <f t="shared" si="91"/>
        <v>0</v>
      </c>
    </row>
    <row r="488" spans="1:11" ht="45">
      <c r="A488" s="13" t="s">
        <v>6</v>
      </c>
      <c r="B488" s="11" t="s">
        <v>44</v>
      </c>
      <c r="C488" s="11" t="s">
        <v>77</v>
      </c>
      <c r="D488" s="11" t="s">
        <v>49</v>
      </c>
      <c r="E488" s="11" t="s">
        <v>541</v>
      </c>
      <c r="F488" s="11" t="s">
        <v>4</v>
      </c>
      <c r="G488" s="12">
        <f>100+498.3</f>
        <v>598.3</v>
      </c>
      <c r="H488" s="12">
        <f>100+498.3</f>
        <v>598.3</v>
      </c>
      <c r="I488" s="12">
        <v>0</v>
      </c>
      <c r="J488" s="12">
        <f t="shared" si="92"/>
        <v>0</v>
      </c>
      <c r="K488" s="12">
        <f t="shared" si="91"/>
        <v>0</v>
      </c>
    </row>
    <row r="489" spans="1:11" ht="60">
      <c r="A489" s="14" t="s">
        <v>545</v>
      </c>
      <c r="B489" s="11" t="s">
        <v>44</v>
      </c>
      <c r="C489" s="11" t="s">
        <v>77</v>
      </c>
      <c r="D489" s="11" t="s">
        <v>49</v>
      </c>
      <c r="E489" s="11" t="s">
        <v>344</v>
      </c>
      <c r="F489" s="11"/>
      <c r="G489" s="12">
        <f>G490+G503</f>
        <v>91582.2</v>
      </c>
      <c r="H489" s="12">
        <f>H490+H503</f>
        <v>91582.2</v>
      </c>
      <c r="I489" s="12">
        <f>I490+I503</f>
        <v>74428.4</v>
      </c>
      <c r="J489" s="12">
        <f t="shared" si="92"/>
        <v>81.26950433599542</v>
      </c>
      <c r="K489" s="12">
        <f t="shared" si="91"/>
        <v>81.26950433599542</v>
      </c>
    </row>
    <row r="490" spans="1:11" ht="45">
      <c r="A490" s="14" t="s">
        <v>346</v>
      </c>
      <c r="B490" s="11" t="s">
        <v>44</v>
      </c>
      <c r="C490" s="11" t="s">
        <v>77</v>
      </c>
      <c r="D490" s="11" t="s">
        <v>49</v>
      </c>
      <c r="E490" s="11" t="s">
        <v>345</v>
      </c>
      <c r="F490" s="11"/>
      <c r="G490" s="12">
        <f>G491+G495+G499</f>
        <v>46961</v>
      </c>
      <c r="H490" s="12">
        <f>H491+H495+H499</f>
        <v>46961</v>
      </c>
      <c r="I490" s="12">
        <f>I491+I495+I499</f>
        <v>41837.7</v>
      </c>
      <c r="J490" s="12">
        <f t="shared" si="92"/>
        <v>89.09030897979173</v>
      </c>
      <c r="K490" s="12">
        <f t="shared" si="91"/>
        <v>89.09030897979173</v>
      </c>
    </row>
    <row r="491" spans="1:11" ht="90">
      <c r="A491" s="13" t="s">
        <v>351</v>
      </c>
      <c r="B491" s="11" t="s">
        <v>44</v>
      </c>
      <c r="C491" s="11" t="s">
        <v>77</v>
      </c>
      <c r="D491" s="11" t="s">
        <v>49</v>
      </c>
      <c r="E491" s="11" t="s">
        <v>352</v>
      </c>
      <c r="F491" s="11"/>
      <c r="G491" s="12">
        <f aca="true" t="shared" si="97" ref="G491:I493">G492</f>
        <v>21961</v>
      </c>
      <c r="H491" s="12">
        <f t="shared" si="97"/>
        <v>21961</v>
      </c>
      <c r="I491" s="12">
        <f t="shared" si="97"/>
        <v>19428.8</v>
      </c>
      <c r="J491" s="12">
        <f t="shared" si="92"/>
        <v>88.46955967396748</v>
      </c>
      <c r="K491" s="12">
        <f t="shared" si="91"/>
        <v>88.46955967396748</v>
      </c>
    </row>
    <row r="492" spans="1:11" ht="45">
      <c r="A492" s="13" t="s">
        <v>354</v>
      </c>
      <c r="B492" s="11" t="s">
        <v>44</v>
      </c>
      <c r="C492" s="11" t="s">
        <v>77</v>
      </c>
      <c r="D492" s="11" t="s">
        <v>49</v>
      </c>
      <c r="E492" s="11" t="s">
        <v>353</v>
      </c>
      <c r="F492" s="11"/>
      <c r="G492" s="12">
        <f t="shared" si="97"/>
        <v>21961</v>
      </c>
      <c r="H492" s="12">
        <f t="shared" si="97"/>
        <v>21961</v>
      </c>
      <c r="I492" s="12">
        <f t="shared" si="97"/>
        <v>19428.8</v>
      </c>
      <c r="J492" s="12">
        <f t="shared" si="92"/>
        <v>88.46955967396748</v>
      </c>
      <c r="K492" s="12">
        <f t="shared" si="91"/>
        <v>88.46955967396748</v>
      </c>
    </row>
    <row r="493" spans="1:11" ht="45">
      <c r="A493" s="13" t="s">
        <v>21</v>
      </c>
      <c r="B493" s="11" t="s">
        <v>44</v>
      </c>
      <c r="C493" s="11" t="s">
        <v>77</v>
      </c>
      <c r="D493" s="11" t="s">
        <v>49</v>
      </c>
      <c r="E493" s="11" t="s">
        <v>353</v>
      </c>
      <c r="F493" s="11" t="s">
        <v>20</v>
      </c>
      <c r="G493" s="12">
        <f t="shared" si="97"/>
        <v>21961</v>
      </c>
      <c r="H493" s="12">
        <f t="shared" si="97"/>
        <v>21961</v>
      </c>
      <c r="I493" s="12">
        <f t="shared" si="97"/>
        <v>19428.8</v>
      </c>
      <c r="J493" s="12">
        <f t="shared" si="92"/>
        <v>88.46955967396748</v>
      </c>
      <c r="K493" s="12">
        <f t="shared" si="91"/>
        <v>88.46955967396748</v>
      </c>
    </row>
    <row r="494" spans="1:11" ht="15">
      <c r="A494" s="13" t="s">
        <v>87</v>
      </c>
      <c r="B494" s="11" t="s">
        <v>44</v>
      </c>
      <c r="C494" s="11" t="s">
        <v>77</v>
      </c>
      <c r="D494" s="11" t="s">
        <v>49</v>
      </c>
      <c r="E494" s="11" t="s">
        <v>353</v>
      </c>
      <c r="F494" s="11" t="s">
        <v>72</v>
      </c>
      <c r="G494" s="12">
        <f>22111-130-130+110</f>
        <v>21961</v>
      </c>
      <c r="H494" s="12">
        <f>22111-130-130+110</f>
        <v>21961</v>
      </c>
      <c r="I494" s="12">
        <v>19428.8</v>
      </c>
      <c r="J494" s="12">
        <f t="shared" si="92"/>
        <v>88.46955967396748</v>
      </c>
      <c r="K494" s="12">
        <f t="shared" si="91"/>
        <v>88.46955967396748</v>
      </c>
    </row>
    <row r="495" spans="1:11" ht="30">
      <c r="A495" s="13" t="s">
        <v>355</v>
      </c>
      <c r="B495" s="11" t="s">
        <v>44</v>
      </c>
      <c r="C495" s="11" t="s">
        <v>77</v>
      </c>
      <c r="D495" s="11" t="s">
        <v>49</v>
      </c>
      <c r="E495" s="11" t="s">
        <v>357</v>
      </c>
      <c r="F495" s="11"/>
      <c r="G495" s="12">
        <f aca="true" t="shared" si="98" ref="G495:I497">G496</f>
        <v>12000</v>
      </c>
      <c r="H495" s="12">
        <f t="shared" si="98"/>
        <v>12000</v>
      </c>
      <c r="I495" s="12">
        <f t="shared" si="98"/>
        <v>9462.2</v>
      </c>
      <c r="J495" s="12">
        <f t="shared" si="92"/>
        <v>78.85166666666667</v>
      </c>
      <c r="K495" s="12">
        <f t="shared" si="91"/>
        <v>78.85166666666667</v>
      </c>
    </row>
    <row r="496" spans="1:11" ht="15">
      <c r="A496" s="13" t="s">
        <v>270</v>
      </c>
      <c r="B496" s="11" t="s">
        <v>44</v>
      </c>
      <c r="C496" s="11" t="s">
        <v>77</v>
      </c>
      <c r="D496" s="11" t="s">
        <v>49</v>
      </c>
      <c r="E496" s="11" t="s">
        <v>356</v>
      </c>
      <c r="F496" s="11"/>
      <c r="G496" s="12">
        <f t="shared" si="98"/>
        <v>12000</v>
      </c>
      <c r="H496" s="12">
        <f t="shared" si="98"/>
        <v>12000</v>
      </c>
      <c r="I496" s="12">
        <f t="shared" si="98"/>
        <v>9462.2</v>
      </c>
      <c r="J496" s="12">
        <f t="shared" si="92"/>
        <v>78.85166666666667</v>
      </c>
      <c r="K496" s="12">
        <f t="shared" si="91"/>
        <v>78.85166666666667</v>
      </c>
    </row>
    <row r="497" spans="1:11" ht="45">
      <c r="A497" s="13" t="s">
        <v>21</v>
      </c>
      <c r="B497" s="11" t="s">
        <v>44</v>
      </c>
      <c r="C497" s="11" t="s">
        <v>77</v>
      </c>
      <c r="D497" s="11" t="s">
        <v>49</v>
      </c>
      <c r="E497" s="11" t="s">
        <v>356</v>
      </c>
      <c r="F497" s="11" t="s">
        <v>20</v>
      </c>
      <c r="G497" s="12">
        <f t="shared" si="98"/>
        <v>12000</v>
      </c>
      <c r="H497" s="12">
        <f t="shared" si="98"/>
        <v>12000</v>
      </c>
      <c r="I497" s="12">
        <f t="shared" si="98"/>
        <v>9462.2</v>
      </c>
      <c r="J497" s="12">
        <f t="shared" si="92"/>
        <v>78.85166666666667</v>
      </c>
      <c r="K497" s="12">
        <f t="shared" si="91"/>
        <v>78.85166666666667</v>
      </c>
    </row>
    <row r="498" spans="1:11" ht="15">
      <c r="A498" s="13" t="s">
        <v>87</v>
      </c>
      <c r="B498" s="11" t="s">
        <v>44</v>
      </c>
      <c r="C498" s="11" t="s">
        <v>77</v>
      </c>
      <c r="D498" s="11" t="s">
        <v>49</v>
      </c>
      <c r="E498" s="11" t="s">
        <v>356</v>
      </c>
      <c r="F498" s="11" t="s">
        <v>72</v>
      </c>
      <c r="G498" s="12">
        <v>12000</v>
      </c>
      <c r="H498" s="12">
        <v>12000</v>
      </c>
      <c r="I498" s="12">
        <v>9462.2</v>
      </c>
      <c r="J498" s="12">
        <f t="shared" si="92"/>
        <v>78.85166666666667</v>
      </c>
      <c r="K498" s="12">
        <f t="shared" si="91"/>
        <v>78.85166666666667</v>
      </c>
    </row>
    <row r="499" spans="1:11" ht="30">
      <c r="A499" s="14" t="s">
        <v>593</v>
      </c>
      <c r="B499" s="11" t="s">
        <v>44</v>
      </c>
      <c r="C499" s="11" t="s">
        <v>77</v>
      </c>
      <c r="D499" s="11" t="s">
        <v>49</v>
      </c>
      <c r="E499" s="11" t="s">
        <v>592</v>
      </c>
      <c r="F499" s="11"/>
      <c r="G499" s="12">
        <f aca="true" t="shared" si="99" ref="G499:I501">G500</f>
        <v>13000</v>
      </c>
      <c r="H499" s="12">
        <f t="shared" si="99"/>
        <v>13000</v>
      </c>
      <c r="I499" s="12">
        <f t="shared" si="99"/>
        <v>12946.7</v>
      </c>
      <c r="J499" s="12">
        <f t="shared" si="92"/>
        <v>99.59</v>
      </c>
      <c r="K499" s="12">
        <f t="shared" si="91"/>
        <v>99.59</v>
      </c>
    </row>
    <row r="500" spans="1:11" ht="45">
      <c r="A500" s="13" t="s">
        <v>669</v>
      </c>
      <c r="B500" s="11" t="s">
        <v>44</v>
      </c>
      <c r="C500" s="11" t="s">
        <v>77</v>
      </c>
      <c r="D500" s="11" t="s">
        <v>49</v>
      </c>
      <c r="E500" s="11" t="s">
        <v>668</v>
      </c>
      <c r="F500" s="11"/>
      <c r="G500" s="12">
        <f t="shared" si="99"/>
        <v>13000</v>
      </c>
      <c r="H500" s="12">
        <f t="shared" si="99"/>
        <v>13000</v>
      </c>
      <c r="I500" s="12">
        <f t="shared" si="99"/>
        <v>12946.7</v>
      </c>
      <c r="J500" s="12">
        <f t="shared" si="92"/>
        <v>99.59</v>
      </c>
      <c r="K500" s="12">
        <f t="shared" si="91"/>
        <v>99.59</v>
      </c>
    </row>
    <row r="501" spans="1:11" ht="45">
      <c r="A501" s="13" t="s">
        <v>21</v>
      </c>
      <c r="B501" s="11" t="s">
        <v>44</v>
      </c>
      <c r="C501" s="11" t="s">
        <v>77</v>
      </c>
      <c r="D501" s="11" t="s">
        <v>49</v>
      </c>
      <c r="E501" s="11" t="s">
        <v>668</v>
      </c>
      <c r="F501" s="11" t="s">
        <v>20</v>
      </c>
      <c r="G501" s="12">
        <f t="shared" si="99"/>
        <v>13000</v>
      </c>
      <c r="H501" s="12">
        <f t="shared" si="99"/>
        <v>13000</v>
      </c>
      <c r="I501" s="12">
        <f t="shared" si="99"/>
        <v>12946.7</v>
      </c>
      <c r="J501" s="12">
        <f t="shared" si="92"/>
        <v>99.59</v>
      </c>
      <c r="K501" s="12">
        <f t="shared" si="91"/>
        <v>99.59</v>
      </c>
    </row>
    <row r="502" spans="1:11" ht="15">
      <c r="A502" s="13" t="s">
        <v>87</v>
      </c>
      <c r="B502" s="11" t="s">
        <v>44</v>
      </c>
      <c r="C502" s="11" t="s">
        <v>77</v>
      </c>
      <c r="D502" s="11" t="s">
        <v>49</v>
      </c>
      <c r="E502" s="11" t="s">
        <v>668</v>
      </c>
      <c r="F502" s="11" t="s">
        <v>72</v>
      </c>
      <c r="G502" s="12">
        <f>12870+130</f>
        <v>13000</v>
      </c>
      <c r="H502" s="12">
        <f>12870+130</f>
        <v>13000</v>
      </c>
      <c r="I502" s="12">
        <v>12946.7</v>
      </c>
      <c r="J502" s="12">
        <f t="shared" si="92"/>
        <v>99.59</v>
      </c>
      <c r="K502" s="12">
        <f t="shared" si="91"/>
        <v>99.59</v>
      </c>
    </row>
    <row r="503" spans="1:11" ht="45">
      <c r="A503" s="14" t="s">
        <v>347</v>
      </c>
      <c r="B503" s="11" t="s">
        <v>44</v>
      </c>
      <c r="C503" s="11" t="s">
        <v>77</v>
      </c>
      <c r="D503" s="11" t="s">
        <v>49</v>
      </c>
      <c r="E503" s="11" t="s">
        <v>349</v>
      </c>
      <c r="F503" s="11"/>
      <c r="G503" s="12">
        <f>G504+G508+G512</f>
        <v>44621.2</v>
      </c>
      <c r="H503" s="12">
        <f>H504+H508+H512</f>
        <v>44621.2</v>
      </c>
      <c r="I503" s="12">
        <f>I504+I508+I512</f>
        <v>32590.699999999997</v>
      </c>
      <c r="J503" s="12">
        <f t="shared" si="92"/>
        <v>73.0386004858677</v>
      </c>
      <c r="K503" s="12">
        <f t="shared" si="91"/>
        <v>73.0386004858677</v>
      </c>
    </row>
    <row r="504" spans="1:11" ht="45">
      <c r="A504" s="13" t="s">
        <v>358</v>
      </c>
      <c r="B504" s="11" t="s">
        <v>44</v>
      </c>
      <c r="C504" s="11" t="s">
        <v>77</v>
      </c>
      <c r="D504" s="11" t="s">
        <v>49</v>
      </c>
      <c r="E504" s="11" t="s">
        <v>350</v>
      </c>
      <c r="F504" s="11"/>
      <c r="G504" s="12">
        <f aca="true" t="shared" si="100" ref="G504:I506">G505</f>
        <v>22465</v>
      </c>
      <c r="H504" s="12">
        <f t="shared" si="100"/>
        <v>22465</v>
      </c>
      <c r="I504" s="12">
        <f t="shared" si="100"/>
        <v>14270.1</v>
      </c>
      <c r="J504" s="12">
        <f t="shared" si="92"/>
        <v>63.52147785444024</v>
      </c>
      <c r="K504" s="12">
        <f t="shared" si="91"/>
        <v>63.52147785444024</v>
      </c>
    </row>
    <row r="505" spans="1:11" ht="30">
      <c r="A505" s="14" t="s">
        <v>546</v>
      </c>
      <c r="B505" s="11" t="s">
        <v>44</v>
      </c>
      <c r="C505" s="11" t="s">
        <v>77</v>
      </c>
      <c r="D505" s="11" t="s">
        <v>49</v>
      </c>
      <c r="E505" s="11" t="s">
        <v>359</v>
      </c>
      <c r="F505" s="11"/>
      <c r="G505" s="12">
        <f t="shared" si="100"/>
        <v>22465</v>
      </c>
      <c r="H505" s="12">
        <f t="shared" si="100"/>
        <v>22465</v>
      </c>
      <c r="I505" s="12">
        <f t="shared" si="100"/>
        <v>14270.1</v>
      </c>
      <c r="J505" s="12">
        <f t="shared" si="92"/>
        <v>63.52147785444024</v>
      </c>
      <c r="K505" s="12">
        <f t="shared" si="91"/>
        <v>63.52147785444024</v>
      </c>
    </row>
    <row r="506" spans="1:11" ht="45">
      <c r="A506" s="13" t="s">
        <v>21</v>
      </c>
      <c r="B506" s="11" t="s">
        <v>44</v>
      </c>
      <c r="C506" s="11" t="s">
        <v>77</v>
      </c>
      <c r="D506" s="11" t="s">
        <v>49</v>
      </c>
      <c r="E506" s="11" t="s">
        <v>359</v>
      </c>
      <c r="F506" s="11" t="s">
        <v>20</v>
      </c>
      <c r="G506" s="12">
        <f t="shared" si="100"/>
        <v>22465</v>
      </c>
      <c r="H506" s="12">
        <f t="shared" si="100"/>
        <v>22465</v>
      </c>
      <c r="I506" s="12">
        <f t="shared" si="100"/>
        <v>14270.1</v>
      </c>
      <c r="J506" s="12">
        <f t="shared" si="92"/>
        <v>63.52147785444024</v>
      </c>
      <c r="K506" s="12">
        <f t="shared" si="91"/>
        <v>63.52147785444024</v>
      </c>
    </row>
    <row r="507" spans="1:11" ht="15">
      <c r="A507" s="13" t="s">
        <v>87</v>
      </c>
      <c r="B507" s="11" t="s">
        <v>44</v>
      </c>
      <c r="C507" s="11" t="s">
        <v>77</v>
      </c>
      <c r="D507" s="11" t="s">
        <v>49</v>
      </c>
      <c r="E507" s="11" t="s">
        <v>359</v>
      </c>
      <c r="F507" s="11" t="s">
        <v>72</v>
      </c>
      <c r="G507" s="12">
        <f>20965+1500</f>
        <v>22465</v>
      </c>
      <c r="H507" s="12">
        <f>20965+1500</f>
        <v>22465</v>
      </c>
      <c r="I507" s="12">
        <v>14270.1</v>
      </c>
      <c r="J507" s="12">
        <f t="shared" si="92"/>
        <v>63.52147785444024</v>
      </c>
      <c r="K507" s="12">
        <f t="shared" si="91"/>
        <v>63.52147785444024</v>
      </c>
    </row>
    <row r="508" spans="1:11" ht="30">
      <c r="A508" s="13" t="s">
        <v>317</v>
      </c>
      <c r="B508" s="11" t="s">
        <v>44</v>
      </c>
      <c r="C508" s="11" t="s">
        <v>77</v>
      </c>
      <c r="D508" s="11" t="s">
        <v>49</v>
      </c>
      <c r="E508" s="11" t="s">
        <v>361</v>
      </c>
      <c r="F508" s="11"/>
      <c r="G508" s="12">
        <f aca="true" t="shared" si="101" ref="G508:I510">G509</f>
        <v>10656.2</v>
      </c>
      <c r="H508" s="12">
        <f t="shared" si="101"/>
        <v>10656.2</v>
      </c>
      <c r="I508" s="12">
        <f t="shared" si="101"/>
        <v>8145.7</v>
      </c>
      <c r="J508" s="12">
        <f t="shared" si="92"/>
        <v>76.44094517745536</v>
      </c>
      <c r="K508" s="12">
        <f t="shared" si="91"/>
        <v>76.44094517745536</v>
      </c>
    </row>
    <row r="509" spans="1:11" ht="30">
      <c r="A509" s="13" t="s">
        <v>547</v>
      </c>
      <c r="B509" s="11" t="s">
        <v>44</v>
      </c>
      <c r="C509" s="11" t="s">
        <v>77</v>
      </c>
      <c r="D509" s="11" t="s">
        <v>49</v>
      </c>
      <c r="E509" s="11" t="s">
        <v>360</v>
      </c>
      <c r="F509" s="11"/>
      <c r="G509" s="12">
        <f t="shared" si="101"/>
        <v>10656.2</v>
      </c>
      <c r="H509" s="12">
        <f t="shared" si="101"/>
        <v>10656.2</v>
      </c>
      <c r="I509" s="12">
        <f t="shared" si="101"/>
        <v>8145.7</v>
      </c>
      <c r="J509" s="12">
        <f t="shared" si="92"/>
        <v>76.44094517745536</v>
      </c>
      <c r="K509" s="12">
        <f t="shared" si="91"/>
        <v>76.44094517745536</v>
      </c>
    </row>
    <row r="510" spans="1:11" ht="45">
      <c r="A510" s="13" t="s">
        <v>21</v>
      </c>
      <c r="B510" s="11" t="s">
        <v>44</v>
      </c>
      <c r="C510" s="11" t="s">
        <v>77</v>
      </c>
      <c r="D510" s="11" t="s">
        <v>49</v>
      </c>
      <c r="E510" s="11" t="s">
        <v>360</v>
      </c>
      <c r="F510" s="11" t="s">
        <v>20</v>
      </c>
      <c r="G510" s="12">
        <f t="shared" si="101"/>
        <v>10656.2</v>
      </c>
      <c r="H510" s="12">
        <f t="shared" si="101"/>
        <v>10656.2</v>
      </c>
      <c r="I510" s="12">
        <f t="shared" si="101"/>
        <v>8145.7</v>
      </c>
      <c r="J510" s="12">
        <f t="shared" si="92"/>
        <v>76.44094517745536</v>
      </c>
      <c r="K510" s="12">
        <f t="shared" si="91"/>
        <v>76.44094517745536</v>
      </c>
    </row>
    <row r="511" spans="1:11" ht="15">
      <c r="A511" s="13" t="s">
        <v>87</v>
      </c>
      <c r="B511" s="11" t="s">
        <v>44</v>
      </c>
      <c r="C511" s="11" t="s">
        <v>77</v>
      </c>
      <c r="D511" s="11" t="s">
        <v>49</v>
      </c>
      <c r="E511" s="11" t="s">
        <v>360</v>
      </c>
      <c r="F511" s="11" t="s">
        <v>72</v>
      </c>
      <c r="G511" s="12">
        <f>11000-343.8</f>
        <v>10656.2</v>
      </c>
      <c r="H511" s="12">
        <f>11000-343.8</f>
        <v>10656.2</v>
      </c>
      <c r="I511" s="12">
        <v>8145.7</v>
      </c>
      <c r="J511" s="12">
        <f t="shared" si="92"/>
        <v>76.44094517745536</v>
      </c>
      <c r="K511" s="12">
        <f t="shared" si="91"/>
        <v>76.44094517745536</v>
      </c>
    </row>
    <row r="512" spans="1:11" ht="15">
      <c r="A512" s="13" t="s">
        <v>363</v>
      </c>
      <c r="B512" s="11" t="s">
        <v>44</v>
      </c>
      <c r="C512" s="11" t="s">
        <v>77</v>
      </c>
      <c r="D512" s="11" t="s">
        <v>49</v>
      </c>
      <c r="E512" s="11" t="s">
        <v>364</v>
      </c>
      <c r="F512" s="11"/>
      <c r="G512" s="12">
        <f aca="true" t="shared" si="102" ref="G512:I514">G513</f>
        <v>11500</v>
      </c>
      <c r="H512" s="12">
        <f t="shared" si="102"/>
        <v>11500</v>
      </c>
      <c r="I512" s="12">
        <f t="shared" si="102"/>
        <v>10174.9</v>
      </c>
      <c r="J512" s="12">
        <f t="shared" si="92"/>
        <v>88.47739130434782</v>
      </c>
      <c r="K512" s="12">
        <f t="shared" si="91"/>
        <v>88.47739130434782</v>
      </c>
    </row>
    <row r="513" spans="1:11" ht="15">
      <c r="A513" s="13" t="s">
        <v>79</v>
      </c>
      <c r="B513" s="11" t="s">
        <v>44</v>
      </c>
      <c r="C513" s="11" t="s">
        <v>77</v>
      </c>
      <c r="D513" s="11" t="s">
        <v>49</v>
      </c>
      <c r="E513" s="11" t="s">
        <v>362</v>
      </c>
      <c r="F513" s="11"/>
      <c r="G513" s="12">
        <f t="shared" si="102"/>
        <v>11500</v>
      </c>
      <c r="H513" s="12">
        <f t="shared" si="102"/>
        <v>11500</v>
      </c>
      <c r="I513" s="12">
        <f t="shared" si="102"/>
        <v>10174.9</v>
      </c>
      <c r="J513" s="12">
        <f t="shared" si="92"/>
        <v>88.47739130434782</v>
      </c>
      <c r="K513" s="12">
        <f t="shared" si="91"/>
        <v>88.47739130434782</v>
      </c>
    </row>
    <row r="514" spans="1:11" ht="45">
      <c r="A514" s="13" t="s">
        <v>21</v>
      </c>
      <c r="B514" s="11" t="s">
        <v>44</v>
      </c>
      <c r="C514" s="11" t="s">
        <v>77</v>
      </c>
      <c r="D514" s="11" t="s">
        <v>49</v>
      </c>
      <c r="E514" s="11" t="s">
        <v>362</v>
      </c>
      <c r="F514" s="11" t="s">
        <v>20</v>
      </c>
      <c r="G514" s="12">
        <f t="shared" si="102"/>
        <v>11500</v>
      </c>
      <c r="H514" s="12">
        <f t="shared" si="102"/>
        <v>11500</v>
      </c>
      <c r="I514" s="12">
        <f t="shared" si="102"/>
        <v>10174.9</v>
      </c>
      <c r="J514" s="12">
        <f t="shared" si="92"/>
        <v>88.47739130434782</v>
      </c>
      <c r="K514" s="12">
        <f t="shared" si="91"/>
        <v>88.47739130434782</v>
      </c>
    </row>
    <row r="515" spans="1:11" ht="15">
      <c r="A515" s="13" t="s">
        <v>87</v>
      </c>
      <c r="B515" s="11" t="s">
        <v>44</v>
      </c>
      <c r="C515" s="11" t="s">
        <v>77</v>
      </c>
      <c r="D515" s="11" t="s">
        <v>49</v>
      </c>
      <c r="E515" s="11" t="s">
        <v>362</v>
      </c>
      <c r="F515" s="11" t="s">
        <v>72</v>
      </c>
      <c r="G515" s="12">
        <v>11500</v>
      </c>
      <c r="H515" s="12">
        <v>11500</v>
      </c>
      <c r="I515" s="12">
        <v>10174.9</v>
      </c>
      <c r="J515" s="12">
        <f t="shared" si="92"/>
        <v>88.47739130434782</v>
      </c>
      <c r="K515" s="12">
        <f t="shared" si="91"/>
        <v>88.47739130434782</v>
      </c>
    </row>
    <row r="516" spans="1:11" ht="30">
      <c r="A516" s="14" t="s">
        <v>341</v>
      </c>
      <c r="B516" s="11" t="s">
        <v>44</v>
      </c>
      <c r="C516" s="11" t="s">
        <v>77</v>
      </c>
      <c r="D516" s="11" t="s">
        <v>49</v>
      </c>
      <c r="E516" s="11" t="s">
        <v>161</v>
      </c>
      <c r="F516" s="11"/>
      <c r="G516" s="12">
        <f>G528+G520+G534+G523+G517+G531</f>
        <v>16367.5</v>
      </c>
      <c r="H516" s="12">
        <f>H528+H520+H534+H523+H517+H531</f>
        <v>17663.5</v>
      </c>
      <c r="I516" s="12">
        <f>I528+I520+I534+I523+I517+I531</f>
        <v>15357.5</v>
      </c>
      <c r="J516" s="12">
        <f t="shared" si="92"/>
        <v>93.82923476401405</v>
      </c>
      <c r="K516" s="12">
        <f t="shared" si="91"/>
        <v>86.94482973363151</v>
      </c>
    </row>
    <row r="517" spans="1:11" ht="30">
      <c r="A517" s="14" t="s">
        <v>762</v>
      </c>
      <c r="B517" s="11" t="s">
        <v>44</v>
      </c>
      <c r="C517" s="11" t="s">
        <v>77</v>
      </c>
      <c r="D517" s="11" t="s">
        <v>49</v>
      </c>
      <c r="E517" s="11" t="s">
        <v>750</v>
      </c>
      <c r="F517" s="11"/>
      <c r="G517" s="12">
        <f aca="true" t="shared" si="103" ref="G517:I518">G518</f>
        <v>1000</v>
      </c>
      <c r="H517" s="12">
        <f t="shared" si="103"/>
        <v>1000</v>
      </c>
      <c r="I517" s="12">
        <f t="shared" si="103"/>
        <v>970</v>
      </c>
      <c r="J517" s="12">
        <f t="shared" si="92"/>
        <v>97</v>
      </c>
      <c r="K517" s="12">
        <f t="shared" si="91"/>
        <v>97</v>
      </c>
    </row>
    <row r="518" spans="1:11" ht="45">
      <c r="A518" s="13" t="s">
        <v>21</v>
      </c>
      <c r="B518" s="11" t="s">
        <v>44</v>
      </c>
      <c r="C518" s="11" t="s">
        <v>77</v>
      </c>
      <c r="D518" s="11" t="s">
        <v>49</v>
      </c>
      <c r="E518" s="11" t="s">
        <v>750</v>
      </c>
      <c r="F518" s="11" t="s">
        <v>20</v>
      </c>
      <c r="G518" s="12">
        <f t="shared" si="103"/>
        <v>1000</v>
      </c>
      <c r="H518" s="12">
        <f t="shared" si="103"/>
        <v>1000</v>
      </c>
      <c r="I518" s="12">
        <f t="shared" si="103"/>
        <v>970</v>
      </c>
      <c r="J518" s="12">
        <f t="shared" si="92"/>
        <v>97</v>
      </c>
      <c r="K518" s="12">
        <f t="shared" si="91"/>
        <v>97</v>
      </c>
    </row>
    <row r="519" spans="1:11" ht="15">
      <c r="A519" s="13" t="s">
        <v>87</v>
      </c>
      <c r="B519" s="11" t="s">
        <v>44</v>
      </c>
      <c r="C519" s="11" t="s">
        <v>77</v>
      </c>
      <c r="D519" s="11" t="s">
        <v>49</v>
      </c>
      <c r="E519" s="11" t="s">
        <v>750</v>
      </c>
      <c r="F519" s="11" t="s">
        <v>72</v>
      </c>
      <c r="G519" s="12">
        <v>1000</v>
      </c>
      <c r="H519" s="12">
        <v>1000</v>
      </c>
      <c r="I519" s="12">
        <v>970</v>
      </c>
      <c r="J519" s="12">
        <f t="shared" si="92"/>
        <v>97</v>
      </c>
      <c r="K519" s="12">
        <f t="shared" si="91"/>
        <v>97</v>
      </c>
    </row>
    <row r="520" spans="1:11" ht="15">
      <c r="A520" s="13" t="s">
        <v>686</v>
      </c>
      <c r="B520" s="11" t="s">
        <v>44</v>
      </c>
      <c r="C520" s="11" t="s">
        <v>77</v>
      </c>
      <c r="D520" s="11" t="s">
        <v>49</v>
      </c>
      <c r="E520" s="11" t="s">
        <v>685</v>
      </c>
      <c r="F520" s="11"/>
      <c r="G520" s="12">
        <f aca="true" t="shared" si="104" ref="G520:I521">G521</f>
        <v>100</v>
      </c>
      <c r="H520" s="12">
        <f t="shared" si="104"/>
        <v>100</v>
      </c>
      <c r="I520" s="12">
        <f t="shared" si="104"/>
        <v>98.5</v>
      </c>
      <c r="J520" s="12">
        <f t="shared" si="92"/>
        <v>98.5</v>
      </c>
      <c r="K520" s="12">
        <f t="shared" si="91"/>
        <v>98.5</v>
      </c>
    </row>
    <row r="521" spans="1:11" ht="45">
      <c r="A521" s="13" t="s">
        <v>21</v>
      </c>
      <c r="B521" s="11" t="s">
        <v>44</v>
      </c>
      <c r="C521" s="11" t="s">
        <v>77</v>
      </c>
      <c r="D521" s="11" t="s">
        <v>49</v>
      </c>
      <c r="E521" s="11" t="s">
        <v>685</v>
      </c>
      <c r="F521" s="11" t="s">
        <v>20</v>
      </c>
      <c r="G521" s="12">
        <f t="shared" si="104"/>
        <v>100</v>
      </c>
      <c r="H521" s="12">
        <f t="shared" si="104"/>
        <v>100</v>
      </c>
      <c r="I521" s="12">
        <f t="shared" si="104"/>
        <v>98.5</v>
      </c>
      <c r="J521" s="12">
        <f t="shared" si="92"/>
        <v>98.5</v>
      </c>
      <c r="K521" s="12">
        <f t="shared" si="91"/>
        <v>98.5</v>
      </c>
    </row>
    <row r="522" spans="1:11" ht="15">
      <c r="A522" s="13" t="s">
        <v>87</v>
      </c>
      <c r="B522" s="11" t="s">
        <v>44</v>
      </c>
      <c r="C522" s="11" t="s">
        <v>77</v>
      </c>
      <c r="D522" s="11" t="s">
        <v>49</v>
      </c>
      <c r="E522" s="11" t="s">
        <v>685</v>
      </c>
      <c r="F522" s="11" t="s">
        <v>72</v>
      </c>
      <c r="G522" s="12">
        <f>500+250+100-750</f>
        <v>100</v>
      </c>
      <c r="H522" s="12">
        <f>500+250+100-750</f>
        <v>100</v>
      </c>
      <c r="I522" s="12">
        <v>98.5</v>
      </c>
      <c r="J522" s="12">
        <f t="shared" si="92"/>
        <v>98.5</v>
      </c>
      <c r="K522" s="12">
        <f t="shared" si="91"/>
        <v>98.5</v>
      </c>
    </row>
    <row r="523" spans="1:11" ht="15">
      <c r="A523" s="13" t="s">
        <v>745</v>
      </c>
      <c r="B523" s="11" t="s">
        <v>44</v>
      </c>
      <c r="C523" s="11" t="s">
        <v>77</v>
      </c>
      <c r="D523" s="11" t="s">
        <v>49</v>
      </c>
      <c r="E523" s="11" t="s">
        <v>744</v>
      </c>
      <c r="F523" s="11"/>
      <c r="G523" s="12">
        <f>G526+G524</f>
        <v>800</v>
      </c>
      <c r="H523" s="12">
        <f>H526+H524</f>
        <v>800</v>
      </c>
      <c r="I523" s="12">
        <f>I526+I524</f>
        <v>0</v>
      </c>
      <c r="J523" s="12">
        <f t="shared" si="92"/>
        <v>0</v>
      </c>
      <c r="K523" s="12">
        <f t="shared" si="91"/>
        <v>0</v>
      </c>
    </row>
    <row r="524" spans="1:11" ht="30">
      <c r="A524" s="10" t="s">
        <v>5</v>
      </c>
      <c r="B524" s="11" t="s">
        <v>44</v>
      </c>
      <c r="C524" s="11" t="s">
        <v>77</v>
      </c>
      <c r="D524" s="11" t="s">
        <v>49</v>
      </c>
      <c r="E524" s="11" t="s">
        <v>744</v>
      </c>
      <c r="F524" s="11" t="s">
        <v>3</v>
      </c>
      <c r="G524" s="12">
        <f>G525</f>
        <v>600</v>
      </c>
      <c r="H524" s="12">
        <f>H525</f>
        <v>600</v>
      </c>
      <c r="I524" s="12">
        <f>I525</f>
        <v>0</v>
      </c>
      <c r="J524" s="12">
        <f t="shared" si="92"/>
        <v>0</v>
      </c>
      <c r="K524" s="12">
        <f t="shared" si="91"/>
        <v>0</v>
      </c>
    </row>
    <row r="525" spans="1:11" ht="45">
      <c r="A525" s="10" t="s">
        <v>6</v>
      </c>
      <c r="B525" s="11" t="s">
        <v>44</v>
      </c>
      <c r="C525" s="11" t="s">
        <v>77</v>
      </c>
      <c r="D525" s="11" t="s">
        <v>49</v>
      </c>
      <c r="E525" s="11" t="s">
        <v>744</v>
      </c>
      <c r="F525" s="11" t="s">
        <v>4</v>
      </c>
      <c r="G525" s="12">
        <v>600</v>
      </c>
      <c r="H525" s="12">
        <v>600</v>
      </c>
      <c r="I525" s="12">
        <v>0</v>
      </c>
      <c r="J525" s="12">
        <f t="shared" si="92"/>
        <v>0</v>
      </c>
      <c r="K525" s="12">
        <f t="shared" si="91"/>
        <v>0</v>
      </c>
    </row>
    <row r="526" spans="1:11" ht="45">
      <c r="A526" s="13" t="s">
        <v>21</v>
      </c>
      <c r="B526" s="11" t="s">
        <v>44</v>
      </c>
      <c r="C526" s="11" t="s">
        <v>77</v>
      </c>
      <c r="D526" s="11" t="s">
        <v>49</v>
      </c>
      <c r="E526" s="11" t="s">
        <v>744</v>
      </c>
      <c r="F526" s="11" t="s">
        <v>20</v>
      </c>
      <c r="G526" s="12">
        <f>G527</f>
        <v>200</v>
      </c>
      <c r="H526" s="12">
        <f>H527</f>
        <v>200</v>
      </c>
      <c r="I526" s="12">
        <f>I527</f>
        <v>0</v>
      </c>
      <c r="J526" s="12">
        <f t="shared" si="92"/>
        <v>0</v>
      </c>
      <c r="K526" s="12">
        <f t="shared" si="91"/>
        <v>0</v>
      </c>
    </row>
    <row r="527" spans="1:11" ht="15">
      <c r="A527" s="13" t="s">
        <v>87</v>
      </c>
      <c r="B527" s="11" t="s">
        <v>44</v>
      </c>
      <c r="C527" s="11" t="s">
        <v>77</v>
      </c>
      <c r="D527" s="11" t="s">
        <v>49</v>
      </c>
      <c r="E527" s="11" t="s">
        <v>744</v>
      </c>
      <c r="F527" s="11" t="s">
        <v>72</v>
      </c>
      <c r="G527" s="12">
        <v>200</v>
      </c>
      <c r="H527" s="12">
        <v>200</v>
      </c>
      <c r="I527" s="12">
        <v>0</v>
      </c>
      <c r="J527" s="12">
        <f t="shared" si="92"/>
        <v>0</v>
      </c>
      <c r="K527" s="12">
        <f t="shared" si="91"/>
        <v>0</v>
      </c>
    </row>
    <row r="528" spans="1:11" ht="45">
      <c r="A528" s="13" t="s">
        <v>589</v>
      </c>
      <c r="B528" s="11" t="s">
        <v>44</v>
      </c>
      <c r="C528" s="11" t="s">
        <v>77</v>
      </c>
      <c r="D528" s="11" t="s">
        <v>49</v>
      </c>
      <c r="E528" s="11" t="s">
        <v>588</v>
      </c>
      <c r="F528" s="11"/>
      <c r="G528" s="12">
        <f aca="true" t="shared" si="105" ref="G528:I529">G529</f>
        <v>1000</v>
      </c>
      <c r="H528" s="12">
        <f t="shared" si="105"/>
        <v>1000</v>
      </c>
      <c r="I528" s="12">
        <f t="shared" si="105"/>
        <v>821.5</v>
      </c>
      <c r="J528" s="12">
        <f t="shared" si="92"/>
        <v>82.15</v>
      </c>
      <c r="K528" s="12">
        <f aca="true" t="shared" si="106" ref="K528:K594">I528/H528*100</f>
        <v>82.15</v>
      </c>
    </row>
    <row r="529" spans="1:11" ht="45">
      <c r="A529" s="13" t="s">
        <v>21</v>
      </c>
      <c r="B529" s="11" t="s">
        <v>44</v>
      </c>
      <c r="C529" s="11" t="s">
        <v>77</v>
      </c>
      <c r="D529" s="11" t="s">
        <v>49</v>
      </c>
      <c r="E529" s="11" t="s">
        <v>588</v>
      </c>
      <c r="F529" s="11" t="s">
        <v>20</v>
      </c>
      <c r="G529" s="12">
        <f t="shared" si="105"/>
        <v>1000</v>
      </c>
      <c r="H529" s="12">
        <f t="shared" si="105"/>
        <v>1000</v>
      </c>
      <c r="I529" s="12">
        <f t="shared" si="105"/>
        <v>821.5</v>
      </c>
      <c r="J529" s="12">
        <f aca="true" t="shared" si="107" ref="J529:J595">I529/G529*100</f>
        <v>82.15</v>
      </c>
      <c r="K529" s="12">
        <f t="shared" si="106"/>
        <v>82.15</v>
      </c>
    </row>
    <row r="530" spans="1:11" ht="15">
      <c r="A530" s="13" t="s">
        <v>87</v>
      </c>
      <c r="B530" s="11" t="s">
        <v>44</v>
      </c>
      <c r="C530" s="11" t="s">
        <v>77</v>
      </c>
      <c r="D530" s="11" t="s">
        <v>49</v>
      </c>
      <c r="E530" s="11" t="s">
        <v>588</v>
      </c>
      <c r="F530" s="11" t="s">
        <v>72</v>
      </c>
      <c r="G530" s="12">
        <v>1000</v>
      </c>
      <c r="H530" s="12">
        <v>1000</v>
      </c>
      <c r="I530" s="12">
        <v>821.5</v>
      </c>
      <c r="J530" s="12">
        <f t="shared" si="107"/>
        <v>82.15</v>
      </c>
      <c r="K530" s="12">
        <f t="shared" si="106"/>
        <v>82.15</v>
      </c>
    </row>
    <row r="531" spans="1:11" ht="75">
      <c r="A531" s="10" t="s">
        <v>795</v>
      </c>
      <c r="B531" s="11" t="s">
        <v>44</v>
      </c>
      <c r="C531" s="11" t="s">
        <v>77</v>
      </c>
      <c r="D531" s="11" t="s">
        <v>49</v>
      </c>
      <c r="E531" s="11" t="s">
        <v>794</v>
      </c>
      <c r="F531" s="11"/>
      <c r="G531" s="12">
        <f aca="true" t="shared" si="108" ref="G531:I532">G532</f>
        <v>0</v>
      </c>
      <c r="H531" s="12">
        <f t="shared" si="108"/>
        <v>1296</v>
      </c>
      <c r="I531" s="12">
        <f t="shared" si="108"/>
        <v>0</v>
      </c>
      <c r="J531" s="12">
        <v>0</v>
      </c>
      <c r="K531" s="12">
        <f t="shared" si="106"/>
        <v>0</v>
      </c>
    </row>
    <row r="532" spans="1:11" ht="30">
      <c r="A532" s="10" t="s">
        <v>5</v>
      </c>
      <c r="B532" s="11" t="s">
        <v>44</v>
      </c>
      <c r="C532" s="11" t="s">
        <v>77</v>
      </c>
      <c r="D532" s="11" t="s">
        <v>49</v>
      </c>
      <c r="E532" s="11" t="s">
        <v>794</v>
      </c>
      <c r="F532" s="11" t="s">
        <v>3</v>
      </c>
      <c r="G532" s="12">
        <f t="shared" si="108"/>
        <v>0</v>
      </c>
      <c r="H532" s="12">
        <f t="shared" si="108"/>
        <v>1296</v>
      </c>
      <c r="I532" s="12">
        <f t="shared" si="108"/>
        <v>0</v>
      </c>
      <c r="J532" s="12">
        <v>0</v>
      </c>
      <c r="K532" s="12">
        <f t="shared" si="106"/>
        <v>0</v>
      </c>
    </row>
    <row r="533" spans="1:11" ht="45">
      <c r="A533" s="10" t="s">
        <v>6</v>
      </c>
      <c r="B533" s="11" t="s">
        <v>44</v>
      </c>
      <c r="C533" s="11" t="s">
        <v>77</v>
      </c>
      <c r="D533" s="11" t="s">
        <v>49</v>
      </c>
      <c r="E533" s="11" t="s">
        <v>794</v>
      </c>
      <c r="F533" s="11" t="s">
        <v>4</v>
      </c>
      <c r="G533" s="12">
        <v>0</v>
      </c>
      <c r="H533" s="12">
        <v>1296</v>
      </c>
      <c r="I533" s="12">
        <v>0</v>
      </c>
      <c r="J533" s="12">
        <v>0</v>
      </c>
      <c r="K533" s="12">
        <f t="shared" si="106"/>
        <v>0</v>
      </c>
    </row>
    <row r="534" spans="1:11" ht="30">
      <c r="A534" s="10" t="s">
        <v>596</v>
      </c>
      <c r="B534" s="11" t="s">
        <v>44</v>
      </c>
      <c r="C534" s="11" t="s">
        <v>77</v>
      </c>
      <c r="D534" s="11" t="s">
        <v>49</v>
      </c>
      <c r="E534" s="11" t="s">
        <v>595</v>
      </c>
      <c r="F534" s="11"/>
      <c r="G534" s="12">
        <f aca="true" t="shared" si="109" ref="G534:I536">G535</f>
        <v>13467.5</v>
      </c>
      <c r="H534" s="12">
        <f t="shared" si="109"/>
        <v>13467.5</v>
      </c>
      <c r="I534" s="12">
        <f t="shared" si="109"/>
        <v>13467.5</v>
      </c>
      <c r="J534" s="12">
        <f t="shared" si="107"/>
        <v>100</v>
      </c>
      <c r="K534" s="12">
        <f t="shared" si="106"/>
        <v>100</v>
      </c>
    </row>
    <row r="535" spans="1:11" ht="45">
      <c r="A535" s="13" t="s">
        <v>701</v>
      </c>
      <c r="B535" s="11" t="s">
        <v>44</v>
      </c>
      <c r="C535" s="11" t="s">
        <v>77</v>
      </c>
      <c r="D535" s="11" t="s">
        <v>49</v>
      </c>
      <c r="E535" s="11" t="s">
        <v>700</v>
      </c>
      <c r="F535" s="11"/>
      <c r="G535" s="12">
        <f t="shared" si="109"/>
        <v>13467.5</v>
      </c>
      <c r="H535" s="12">
        <f t="shared" si="109"/>
        <v>13467.5</v>
      </c>
      <c r="I535" s="12">
        <f t="shared" si="109"/>
        <v>13467.5</v>
      </c>
      <c r="J535" s="12">
        <f t="shared" si="107"/>
        <v>100</v>
      </c>
      <c r="K535" s="12">
        <f t="shared" si="106"/>
        <v>100</v>
      </c>
    </row>
    <row r="536" spans="1:11" ht="45">
      <c r="A536" s="13" t="s">
        <v>21</v>
      </c>
      <c r="B536" s="11" t="s">
        <v>44</v>
      </c>
      <c r="C536" s="11" t="s">
        <v>77</v>
      </c>
      <c r="D536" s="11" t="s">
        <v>49</v>
      </c>
      <c r="E536" s="11" t="s">
        <v>700</v>
      </c>
      <c r="F536" s="11" t="s">
        <v>20</v>
      </c>
      <c r="G536" s="12">
        <f t="shared" si="109"/>
        <v>13467.5</v>
      </c>
      <c r="H536" s="12">
        <f t="shared" si="109"/>
        <v>13467.5</v>
      </c>
      <c r="I536" s="12">
        <f t="shared" si="109"/>
        <v>13467.5</v>
      </c>
      <c r="J536" s="12">
        <f t="shared" si="107"/>
        <v>100</v>
      </c>
      <c r="K536" s="12">
        <f t="shared" si="106"/>
        <v>100</v>
      </c>
    </row>
    <row r="537" spans="1:11" ht="15">
      <c r="A537" s="13" t="s">
        <v>87</v>
      </c>
      <c r="B537" s="11" t="s">
        <v>44</v>
      </c>
      <c r="C537" s="11" t="s">
        <v>77</v>
      </c>
      <c r="D537" s="11" t="s">
        <v>49</v>
      </c>
      <c r="E537" s="11" t="s">
        <v>700</v>
      </c>
      <c r="F537" s="11" t="s">
        <v>72</v>
      </c>
      <c r="G537" s="12">
        <f>5097+8370.5</f>
        <v>13467.5</v>
      </c>
      <c r="H537" s="12">
        <f>5097+8370.5</f>
        <v>13467.5</v>
      </c>
      <c r="I537" s="12">
        <v>13467.5</v>
      </c>
      <c r="J537" s="12">
        <f t="shared" si="107"/>
        <v>100</v>
      </c>
      <c r="K537" s="12">
        <f t="shared" si="106"/>
        <v>100</v>
      </c>
    </row>
    <row r="538" spans="1:11" ht="30">
      <c r="A538" s="13" t="s">
        <v>94</v>
      </c>
      <c r="B538" s="11" t="s">
        <v>44</v>
      </c>
      <c r="C538" s="11" t="s">
        <v>77</v>
      </c>
      <c r="D538" s="11" t="s">
        <v>77</v>
      </c>
      <c r="E538" s="11"/>
      <c r="F538" s="11"/>
      <c r="G538" s="12">
        <f>G557+G539+G549</f>
        <v>48007.1</v>
      </c>
      <c r="H538" s="12">
        <f>H557+H539+H549</f>
        <v>48007.1</v>
      </c>
      <c r="I538" s="12">
        <f>I557+I539+I549</f>
        <v>38710.3</v>
      </c>
      <c r="J538" s="12">
        <f t="shared" si="107"/>
        <v>80.63453114226856</v>
      </c>
      <c r="K538" s="12">
        <f t="shared" si="106"/>
        <v>80.63453114226856</v>
      </c>
    </row>
    <row r="539" spans="1:11" ht="60">
      <c r="A539" s="14" t="s">
        <v>475</v>
      </c>
      <c r="B539" s="11" t="s">
        <v>44</v>
      </c>
      <c r="C539" s="11" t="s">
        <v>77</v>
      </c>
      <c r="D539" s="11" t="s">
        <v>77</v>
      </c>
      <c r="E539" s="11" t="s">
        <v>192</v>
      </c>
      <c r="F539" s="11"/>
      <c r="G539" s="12">
        <f aca="true" t="shared" si="110" ref="G539:I541">G540</f>
        <v>9234</v>
      </c>
      <c r="H539" s="12">
        <f t="shared" si="110"/>
        <v>9234</v>
      </c>
      <c r="I539" s="12">
        <f t="shared" si="110"/>
        <v>8202.4</v>
      </c>
      <c r="J539" s="12">
        <f t="shared" si="107"/>
        <v>88.82824344812649</v>
      </c>
      <c r="K539" s="12">
        <f t="shared" si="106"/>
        <v>88.82824344812649</v>
      </c>
    </row>
    <row r="540" spans="1:11" ht="30">
      <c r="A540" s="14" t="s">
        <v>126</v>
      </c>
      <c r="B540" s="11" t="s">
        <v>44</v>
      </c>
      <c r="C540" s="11" t="s">
        <v>77</v>
      </c>
      <c r="D540" s="11" t="s">
        <v>77</v>
      </c>
      <c r="E540" s="11" t="s">
        <v>195</v>
      </c>
      <c r="F540" s="11"/>
      <c r="G540" s="12">
        <f t="shared" si="110"/>
        <v>9234</v>
      </c>
      <c r="H540" s="12">
        <f t="shared" si="110"/>
        <v>9234</v>
      </c>
      <c r="I540" s="12">
        <f t="shared" si="110"/>
        <v>8202.4</v>
      </c>
      <c r="J540" s="12">
        <f t="shared" si="107"/>
        <v>88.82824344812649</v>
      </c>
      <c r="K540" s="12">
        <f t="shared" si="106"/>
        <v>88.82824344812649</v>
      </c>
    </row>
    <row r="541" spans="1:11" ht="45">
      <c r="A541" s="14" t="s">
        <v>481</v>
      </c>
      <c r="B541" s="11" t="s">
        <v>44</v>
      </c>
      <c r="C541" s="11" t="s">
        <v>77</v>
      </c>
      <c r="D541" s="11" t="s">
        <v>77</v>
      </c>
      <c r="E541" s="11" t="s">
        <v>482</v>
      </c>
      <c r="F541" s="11"/>
      <c r="G541" s="12">
        <f t="shared" si="110"/>
        <v>9234</v>
      </c>
      <c r="H541" s="12">
        <f t="shared" si="110"/>
        <v>9234</v>
      </c>
      <c r="I541" s="12">
        <f t="shared" si="110"/>
        <v>8202.4</v>
      </c>
      <c r="J541" s="12">
        <f t="shared" si="107"/>
        <v>88.82824344812649</v>
      </c>
      <c r="K541" s="12">
        <f t="shared" si="106"/>
        <v>88.82824344812649</v>
      </c>
    </row>
    <row r="542" spans="1:11" ht="30">
      <c r="A542" s="10" t="s">
        <v>318</v>
      </c>
      <c r="B542" s="11" t="s">
        <v>44</v>
      </c>
      <c r="C542" s="11" t="s">
        <v>77</v>
      </c>
      <c r="D542" s="11" t="s">
        <v>77</v>
      </c>
      <c r="E542" s="11" t="s">
        <v>516</v>
      </c>
      <c r="F542" s="11"/>
      <c r="G542" s="12">
        <f>G543+G545+G547</f>
        <v>9234</v>
      </c>
      <c r="H542" s="12">
        <f>H543+H545+H547</f>
        <v>9234</v>
      </c>
      <c r="I542" s="12">
        <f>I543+I545+I547</f>
        <v>8202.4</v>
      </c>
      <c r="J542" s="12">
        <f t="shared" si="107"/>
        <v>88.82824344812649</v>
      </c>
      <c r="K542" s="12">
        <f t="shared" si="106"/>
        <v>88.82824344812649</v>
      </c>
    </row>
    <row r="543" spans="1:11" ht="75">
      <c r="A543" s="10" t="s">
        <v>0</v>
      </c>
      <c r="B543" s="11" t="s">
        <v>44</v>
      </c>
      <c r="C543" s="11" t="s">
        <v>77</v>
      </c>
      <c r="D543" s="11" t="s">
        <v>77</v>
      </c>
      <c r="E543" s="11" t="s">
        <v>516</v>
      </c>
      <c r="F543" s="11">
        <v>100</v>
      </c>
      <c r="G543" s="12">
        <f>G544</f>
        <v>8501.9</v>
      </c>
      <c r="H543" s="12">
        <f>H544</f>
        <v>8501.9</v>
      </c>
      <c r="I543" s="12">
        <f>I544</f>
        <v>7681.1</v>
      </c>
      <c r="J543" s="12">
        <f t="shared" si="107"/>
        <v>90.34568743457345</v>
      </c>
      <c r="K543" s="12">
        <f t="shared" si="106"/>
        <v>90.34568743457345</v>
      </c>
    </row>
    <row r="544" spans="1:11" ht="30">
      <c r="A544" s="10" t="s">
        <v>22</v>
      </c>
      <c r="B544" s="11" t="s">
        <v>44</v>
      </c>
      <c r="C544" s="11" t="s">
        <v>77</v>
      </c>
      <c r="D544" s="11" t="s">
        <v>77</v>
      </c>
      <c r="E544" s="11" t="s">
        <v>516</v>
      </c>
      <c r="F544" s="11">
        <v>110</v>
      </c>
      <c r="G544" s="12">
        <f>8057.9+444</f>
        <v>8501.9</v>
      </c>
      <c r="H544" s="12">
        <f>8057.9+444</f>
        <v>8501.9</v>
      </c>
      <c r="I544" s="12">
        <v>7681.1</v>
      </c>
      <c r="J544" s="12">
        <f t="shared" si="107"/>
        <v>90.34568743457345</v>
      </c>
      <c r="K544" s="12">
        <f t="shared" si="106"/>
        <v>90.34568743457345</v>
      </c>
    </row>
    <row r="545" spans="1:11" ht="30">
      <c r="A545" s="10" t="s">
        <v>5</v>
      </c>
      <c r="B545" s="11" t="s">
        <v>44</v>
      </c>
      <c r="C545" s="11" t="s">
        <v>77</v>
      </c>
      <c r="D545" s="11" t="s">
        <v>77</v>
      </c>
      <c r="E545" s="11" t="s">
        <v>516</v>
      </c>
      <c r="F545" s="11">
        <v>200</v>
      </c>
      <c r="G545" s="12">
        <f>G546</f>
        <v>722.0999999999999</v>
      </c>
      <c r="H545" s="12">
        <f>H546</f>
        <v>722.0999999999999</v>
      </c>
      <c r="I545" s="12">
        <f>I546</f>
        <v>520</v>
      </c>
      <c r="J545" s="12">
        <f t="shared" si="107"/>
        <v>72.01218667774548</v>
      </c>
      <c r="K545" s="12">
        <f t="shared" si="106"/>
        <v>72.01218667774548</v>
      </c>
    </row>
    <row r="546" spans="1:11" ht="45">
      <c r="A546" s="10" t="s">
        <v>6</v>
      </c>
      <c r="B546" s="11" t="s">
        <v>44</v>
      </c>
      <c r="C546" s="11" t="s">
        <v>77</v>
      </c>
      <c r="D546" s="11" t="s">
        <v>77</v>
      </c>
      <c r="E546" s="11" t="s">
        <v>516</v>
      </c>
      <c r="F546" s="11">
        <v>240</v>
      </c>
      <c r="G546" s="12">
        <f>1222.1-500</f>
        <v>722.0999999999999</v>
      </c>
      <c r="H546" s="12">
        <f>1222.1-500</f>
        <v>722.0999999999999</v>
      </c>
      <c r="I546" s="12">
        <v>520</v>
      </c>
      <c r="J546" s="12">
        <f t="shared" si="107"/>
        <v>72.01218667774548</v>
      </c>
      <c r="K546" s="12">
        <f t="shared" si="106"/>
        <v>72.01218667774548</v>
      </c>
    </row>
    <row r="547" spans="1:11" ht="15">
      <c r="A547" s="10" t="s">
        <v>13</v>
      </c>
      <c r="B547" s="11" t="s">
        <v>44</v>
      </c>
      <c r="C547" s="11" t="s">
        <v>77</v>
      </c>
      <c r="D547" s="11" t="s">
        <v>77</v>
      </c>
      <c r="E547" s="11" t="s">
        <v>516</v>
      </c>
      <c r="F547" s="11">
        <v>800</v>
      </c>
      <c r="G547" s="12">
        <f>G548</f>
        <v>10</v>
      </c>
      <c r="H547" s="12">
        <f>H548</f>
        <v>10</v>
      </c>
      <c r="I547" s="12">
        <f>I548</f>
        <v>1.3</v>
      </c>
      <c r="J547" s="12">
        <f t="shared" si="107"/>
        <v>13</v>
      </c>
      <c r="K547" s="12">
        <f t="shared" si="106"/>
        <v>13</v>
      </c>
    </row>
    <row r="548" spans="1:11" ht="15">
      <c r="A548" s="10" t="s">
        <v>14</v>
      </c>
      <c r="B548" s="11" t="s">
        <v>44</v>
      </c>
      <c r="C548" s="11" t="s">
        <v>77</v>
      </c>
      <c r="D548" s="11" t="s">
        <v>77</v>
      </c>
      <c r="E548" s="11" t="s">
        <v>516</v>
      </c>
      <c r="F548" s="11">
        <v>850</v>
      </c>
      <c r="G548" s="12">
        <v>10</v>
      </c>
      <c r="H548" s="12">
        <v>10</v>
      </c>
      <c r="I548" s="12">
        <v>1.3</v>
      </c>
      <c r="J548" s="12">
        <f t="shared" si="107"/>
        <v>13</v>
      </c>
      <c r="K548" s="12">
        <f t="shared" si="106"/>
        <v>13</v>
      </c>
    </row>
    <row r="549" spans="1:11" ht="60">
      <c r="A549" s="14" t="s">
        <v>545</v>
      </c>
      <c r="B549" s="11" t="s">
        <v>44</v>
      </c>
      <c r="C549" s="11" t="s">
        <v>77</v>
      </c>
      <c r="D549" s="11" t="s">
        <v>77</v>
      </c>
      <c r="E549" s="11" t="s">
        <v>344</v>
      </c>
      <c r="F549" s="11"/>
      <c r="G549" s="12">
        <f aca="true" t="shared" si="111" ref="G549:I551">G550</f>
        <v>612</v>
      </c>
      <c r="H549" s="12">
        <f t="shared" si="111"/>
        <v>612</v>
      </c>
      <c r="I549" s="12">
        <f t="shared" si="111"/>
        <v>596.8000000000001</v>
      </c>
      <c r="J549" s="12">
        <f t="shared" si="107"/>
        <v>97.51633986928105</v>
      </c>
      <c r="K549" s="12">
        <f t="shared" si="106"/>
        <v>97.51633986928105</v>
      </c>
    </row>
    <row r="550" spans="1:11" ht="45">
      <c r="A550" s="14" t="s">
        <v>347</v>
      </c>
      <c r="B550" s="11" t="s">
        <v>44</v>
      </c>
      <c r="C550" s="11" t="s">
        <v>77</v>
      </c>
      <c r="D550" s="11" t="s">
        <v>77</v>
      </c>
      <c r="E550" s="11" t="s">
        <v>349</v>
      </c>
      <c r="F550" s="11"/>
      <c r="G550" s="12">
        <f t="shared" si="111"/>
        <v>612</v>
      </c>
      <c r="H550" s="12">
        <f t="shared" si="111"/>
        <v>612</v>
      </c>
      <c r="I550" s="12">
        <f t="shared" si="111"/>
        <v>596.8000000000001</v>
      </c>
      <c r="J550" s="12">
        <f t="shared" si="107"/>
        <v>97.51633986928105</v>
      </c>
      <c r="K550" s="12">
        <f t="shared" si="106"/>
        <v>97.51633986928105</v>
      </c>
    </row>
    <row r="551" spans="1:11" ht="75">
      <c r="A551" s="14" t="s">
        <v>382</v>
      </c>
      <c r="B551" s="11" t="s">
        <v>44</v>
      </c>
      <c r="C551" s="11" t="s">
        <v>77</v>
      </c>
      <c r="D551" s="11" t="s">
        <v>77</v>
      </c>
      <c r="E551" s="11" t="s">
        <v>368</v>
      </c>
      <c r="F551" s="11"/>
      <c r="G551" s="12">
        <f t="shared" si="111"/>
        <v>612</v>
      </c>
      <c r="H551" s="12">
        <f t="shared" si="111"/>
        <v>612</v>
      </c>
      <c r="I551" s="12">
        <f t="shared" si="111"/>
        <v>596.8000000000001</v>
      </c>
      <c r="J551" s="12">
        <f t="shared" si="107"/>
        <v>97.51633986928105</v>
      </c>
      <c r="K551" s="12">
        <f t="shared" si="106"/>
        <v>97.51633986928105</v>
      </c>
    </row>
    <row r="552" spans="1:11" ht="60">
      <c r="A552" s="13" t="s">
        <v>337</v>
      </c>
      <c r="B552" s="11" t="s">
        <v>44</v>
      </c>
      <c r="C552" s="11" t="s">
        <v>77</v>
      </c>
      <c r="D552" s="11" t="s">
        <v>77</v>
      </c>
      <c r="E552" s="11" t="s">
        <v>369</v>
      </c>
      <c r="F552" s="11"/>
      <c r="G552" s="12">
        <f>G553+G555</f>
        <v>612</v>
      </c>
      <c r="H552" s="12">
        <f>H553+H555</f>
        <v>612</v>
      </c>
      <c r="I552" s="12">
        <f>I553+I555</f>
        <v>596.8000000000001</v>
      </c>
      <c r="J552" s="12">
        <f t="shared" si="107"/>
        <v>97.51633986928105</v>
      </c>
      <c r="K552" s="12">
        <f t="shared" si="106"/>
        <v>97.51633986928105</v>
      </c>
    </row>
    <row r="553" spans="1:11" ht="75">
      <c r="A553" s="13" t="s">
        <v>0</v>
      </c>
      <c r="B553" s="11" t="s">
        <v>44</v>
      </c>
      <c r="C553" s="11" t="s">
        <v>77</v>
      </c>
      <c r="D553" s="11" t="s">
        <v>77</v>
      </c>
      <c r="E553" s="11" t="s">
        <v>369</v>
      </c>
      <c r="F553" s="11" t="s">
        <v>228</v>
      </c>
      <c r="G553" s="12">
        <f>G554</f>
        <v>590</v>
      </c>
      <c r="H553" s="12">
        <f>H554</f>
        <v>590</v>
      </c>
      <c r="I553" s="12">
        <f>I554</f>
        <v>589.2</v>
      </c>
      <c r="J553" s="12">
        <f t="shared" si="107"/>
        <v>99.86440677966102</v>
      </c>
      <c r="K553" s="12">
        <f t="shared" si="106"/>
        <v>99.86440677966102</v>
      </c>
    </row>
    <row r="554" spans="1:11" ht="30">
      <c r="A554" s="13" t="s">
        <v>1</v>
      </c>
      <c r="B554" s="11" t="s">
        <v>44</v>
      </c>
      <c r="C554" s="11" t="s">
        <v>77</v>
      </c>
      <c r="D554" s="11" t="s">
        <v>77</v>
      </c>
      <c r="E554" s="11" t="s">
        <v>369</v>
      </c>
      <c r="F554" s="11" t="s">
        <v>2</v>
      </c>
      <c r="G554" s="12">
        <f>513+72+8.6-13.9+10.3</f>
        <v>590</v>
      </c>
      <c r="H554" s="12">
        <f>513+72+8.6-13.9+10.3</f>
        <v>590</v>
      </c>
      <c r="I554" s="12">
        <v>589.2</v>
      </c>
      <c r="J554" s="12">
        <f t="shared" si="107"/>
        <v>99.86440677966102</v>
      </c>
      <c r="K554" s="12">
        <f t="shared" si="106"/>
        <v>99.86440677966102</v>
      </c>
    </row>
    <row r="555" spans="1:11" ht="30">
      <c r="A555" s="13" t="s">
        <v>5</v>
      </c>
      <c r="B555" s="11" t="s">
        <v>44</v>
      </c>
      <c r="C555" s="11" t="s">
        <v>77</v>
      </c>
      <c r="D555" s="11" t="s">
        <v>77</v>
      </c>
      <c r="E555" s="11" t="s">
        <v>369</v>
      </c>
      <c r="F555" s="11" t="s">
        <v>3</v>
      </c>
      <c r="G555" s="12">
        <f>G556</f>
        <v>21.999999999999996</v>
      </c>
      <c r="H555" s="12">
        <f>H556</f>
        <v>21.999999999999996</v>
      </c>
      <c r="I555" s="12">
        <f>I556</f>
        <v>7.6</v>
      </c>
      <c r="J555" s="12">
        <f t="shared" si="107"/>
        <v>34.545454545454554</v>
      </c>
      <c r="K555" s="12">
        <f t="shared" si="106"/>
        <v>34.545454545454554</v>
      </c>
    </row>
    <row r="556" spans="1:11" ht="45">
      <c r="A556" s="13" t="s">
        <v>6</v>
      </c>
      <c r="B556" s="11" t="s">
        <v>44</v>
      </c>
      <c r="C556" s="11" t="s">
        <v>77</v>
      </c>
      <c r="D556" s="11" t="s">
        <v>77</v>
      </c>
      <c r="E556" s="11" t="s">
        <v>369</v>
      </c>
      <c r="F556" s="11" t="s">
        <v>4</v>
      </c>
      <c r="G556" s="12">
        <f>27-8.6+13.9-10.3</f>
        <v>21.999999999999996</v>
      </c>
      <c r="H556" s="12">
        <f>27-8.6+13.9-10.3</f>
        <v>21.999999999999996</v>
      </c>
      <c r="I556" s="12">
        <v>7.6</v>
      </c>
      <c r="J556" s="12">
        <f t="shared" si="107"/>
        <v>34.545454545454554</v>
      </c>
      <c r="K556" s="12">
        <f t="shared" si="106"/>
        <v>34.545454545454554</v>
      </c>
    </row>
    <row r="557" spans="1:11" ht="30">
      <c r="A557" s="14" t="s">
        <v>341</v>
      </c>
      <c r="B557" s="11" t="s">
        <v>44</v>
      </c>
      <c r="C557" s="11" t="s">
        <v>77</v>
      </c>
      <c r="D557" s="11" t="s">
        <v>77</v>
      </c>
      <c r="E557" s="11" t="s">
        <v>161</v>
      </c>
      <c r="F557" s="11"/>
      <c r="G557" s="12">
        <f aca="true" t="shared" si="112" ref="G557:I559">G558</f>
        <v>38161.1</v>
      </c>
      <c r="H557" s="12">
        <f t="shared" si="112"/>
        <v>38161.1</v>
      </c>
      <c r="I557" s="12">
        <f t="shared" si="112"/>
        <v>29911.1</v>
      </c>
      <c r="J557" s="12">
        <f t="shared" si="107"/>
        <v>78.38112633021585</v>
      </c>
      <c r="K557" s="12">
        <f t="shared" si="106"/>
        <v>78.38112633021585</v>
      </c>
    </row>
    <row r="558" spans="1:11" ht="45">
      <c r="A558" s="13" t="s">
        <v>387</v>
      </c>
      <c r="B558" s="11" t="s">
        <v>44</v>
      </c>
      <c r="C558" s="11" t="s">
        <v>77</v>
      </c>
      <c r="D558" s="11" t="s">
        <v>77</v>
      </c>
      <c r="E558" s="11" t="s">
        <v>556</v>
      </c>
      <c r="F558" s="11"/>
      <c r="G558" s="12">
        <f t="shared" si="112"/>
        <v>38161.1</v>
      </c>
      <c r="H558" s="12">
        <f t="shared" si="112"/>
        <v>38161.1</v>
      </c>
      <c r="I558" s="12">
        <f t="shared" si="112"/>
        <v>29911.1</v>
      </c>
      <c r="J558" s="12">
        <f t="shared" si="107"/>
        <v>78.38112633021585</v>
      </c>
      <c r="K558" s="12">
        <f t="shared" si="106"/>
        <v>78.38112633021585</v>
      </c>
    </row>
    <row r="559" spans="1:11" ht="45">
      <c r="A559" s="13" t="s">
        <v>21</v>
      </c>
      <c r="B559" s="11" t="s">
        <v>44</v>
      </c>
      <c r="C559" s="11" t="s">
        <v>77</v>
      </c>
      <c r="D559" s="11" t="s">
        <v>77</v>
      </c>
      <c r="E559" s="11" t="s">
        <v>556</v>
      </c>
      <c r="F559" s="11" t="s">
        <v>20</v>
      </c>
      <c r="G559" s="12">
        <f t="shared" si="112"/>
        <v>38161.1</v>
      </c>
      <c r="H559" s="12">
        <f t="shared" si="112"/>
        <v>38161.1</v>
      </c>
      <c r="I559" s="12">
        <f t="shared" si="112"/>
        <v>29911.1</v>
      </c>
      <c r="J559" s="12">
        <f t="shared" si="107"/>
        <v>78.38112633021585</v>
      </c>
      <c r="K559" s="12">
        <f t="shared" si="106"/>
        <v>78.38112633021585</v>
      </c>
    </row>
    <row r="560" spans="1:11" ht="15">
      <c r="A560" s="13" t="s">
        <v>87</v>
      </c>
      <c r="B560" s="11" t="s">
        <v>44</v>
      </c>
      <c r="C560" s="11" t="s">
        <v>77</v>
      </c>
      <c r="D560" s="11" t="s">
        <v>77</v>
      </c>
      <c r="E560" s="11" t="s">
        <v>556</v>
      </c>
      <c r="F560" s="11" t="s">
        <v>72</v>
      </c>
      <c r="G560" s="12">
        <f>28500+3300+6361.1</f>
        <v>38161.1</v>
      </c>
      <c r="H560" s="12">
        <f>28500+3300+6361.1</f>
        <v>38161.1</v>
      </c>
      <c r="I560" s="12">
        <v>29911.1</v>
      </c>
      <c r="J560" s="12">
        <f t="shared" si="107"/>
        <v>78.38112633021585</v>
      </c>
      <c r="K560" s="12">
        <f t="shared" si="106"/>
        <v>78.38112633021585</v>
      </c>
    </row>
    <row r="561" spans="1:11" ht="15">
      <c r="A561" s="14" t="s">
        <v>80</v>
      </c>
      <c r="B561" s="11" t="s">
        <v>44</v>
      </c>
      <c r="C561" s="11" t="s">
        <v>54</v>
      </c>
      <c r="D561" s="11"/>
      <c r="E561" s="11"/>
      <c r="F561" s="11"/>
      <c r="G561" s="12">
        <f aca="true" t="shared" si="113" ref="G561:I562">G562</f>
        <v>1729</v>
      </c>
      <c r="H561" s="12">
        <f t="shared" si="113"/>
        <v>1729</v>
      </c>
      <c r="I561" s="12">
        <f t="shared" si="113"/>
        <v>1521.4</v>
      </c>
      <c r="J561" s="12">
        <f t="shared" si="107"/>
        <v>87.99305957200694</v>
      </c>
      <c r="K561" s="12">
        <f t="shared" si="106"/>
        <v>87.99305957200694</v>
      </c>
    </row>
    <row r="562" spans="1:11" ht="30">
      <c r="A562" s="14" t="s">
        <v>81</v>
      </c>
      <c r="B562" s="11" t="s">
        <v>44</v>
      </c>
      <c r="C562" s="11" t="s">
        <v>54</v>
      </c>
      <c r="D562" s="11" t="s">
        <v>49</v>
      </c>
      <c r="E562" s="11"/>
      <c r="F562" s="11"/>
      <c r="G562" s="12">
        <f t="shared" si="113"/>
        <v>1729</v>
      </c>
      <c r="H562" s="12">
        <f t="shared" si="113"/>
        <v>1729</v>
      </c>
      <c r="I562" s="12">
        <f t="shared" si="113"/>
        <v>1521.4</v>
      </c>
      <c r="J562" s="12">
        <f t="shared" si="107"/>
        <v>87.99305957200694</v>
      </c>
      <c r="K562" s="12">
        <f t="shared" si="106"/>
        <v>87.99305957200694</v>
      </c>
    </row>
    <row r="563" spans="1:11" ht="60">
      <c r="A563" s="14" t="s">
        <v>511</v>
      </c>
      <c r="B563" s="11" t="s">
        <v>44</v>
      </c>
      <c r="C563" s="11" t="s">
        <v>54</v>
      </c>
      <c r="D563" s="11" t="s">
        <v>49</v>
      </c>
      <c r="E563" s="11" t="s">
        <v>173</v>
      </c>
      <c r="F563" s="11"/>
      <c r="G563" s="12">
        <f>G564+G577</f>
        <v>1729</v>
      </c>
      <c r="H563" s="12">
        <f>H564+H577</f>
        <v>1729</v>
      </c>
      <c r="I563" s="12">
        <f>I564+I577</f>
        <v>1521.4</v>
      </c>
      <c r="J563" s="12">
        <f t="shared" si="107"/>
        <v>87.99305957200694</v>
      </c>
      <c r="K563" s="12">
        <f t="shared" si="106"/>
        <v>87.99305957200694</v>
      </c>
    </row>
    <row r="564" spans="1:11" ht="120">
      <c r="A564" s="44" t="s">
        <v>660</v>
      </c>
      <c r="B564" s="11" t="s">
        <v>44</v>
      </c>
      <c r="C564" s="11" t="s">
        <v>54</v>
      </c>
      <c r="D564" s="11" t="s">
        <v>49</v>
      </c>
      <c r="E564" s="11" t="s">
        <v>172</v>
      </c>
      <c r="F564" s="11"/>
      <c r="G564" s="12">
        <f>G565+G568+G571+G574</f>
        <v>856</v>
      </c>
      <c r="H564" s="12">
        <f>H565+H568+H571+H574</f>
        <v>856</v>
      </c>
      <c r="I564" s="12">
        <f>I565+I568+I571+I574</f>
        <v>679.1</v>
      </c>
      <c r="J564" s="12">
        <f t="shared" si="107"/>
        <v>79.33411214953271</v>
      </c>
      <c r="K564" s="12">
        <f t="shared" si="106"/>
        <v>79.33411214953271</v>
      </c>
    </row>
    <row r="565" spans="1:11" ht="30">
      <c r="A565" s="7" t="s">
        <v>171</v>
      </c>
      <c r="B565" s="11" t="s">
        <v>44</v>
      </c>
      <c r="C565" s="11" t="s">
        <v>54</v>
      </c>
      <c r="D565" s="11" t="s">
        <v>49</v>
      </c>
      <c r="E565" s="11" t="s">
        <v>211</v>
      </c>
      <c r="F565" s="11"/>
      <c r="G565" s="12">
        <f aca="true" t="shared" si="114" ref="G565:I566">G566</f>
        <v>38</v>
      </c>
      <c r="H565" s="12">
        <f t="shared" si="114"/>
        <v>38</v>
      </c>
      <c r="I565" s="12">
        <f t="shared" si="114"/>
        <v>37.4</v>
      </c>
      <c r="J565" s="12">
        <f t="shared" si="107"/>
        <v>98.42105263157895</v>
      </c>
      <c r="K565" s="12">
        <f t="shared" si="106"/>
        <v>98.42105263157895</v>
      </c>
    </row>
    <row r="566" spans="1:11" ht="30">
      <c r="A566" s="7" t="s">
        <v>5</v>
      </c>
      <c r="B566" s="11" t="s">
        <v>44</v>
      </c>
      <c r="C566" s="11" t="s">
        <v>54</v>
      </c>
      <c r="D566" s="11" t="s">
        <v>49</v>
      </c>
      <c r="E566" s="11" t="s">
        <v>211</v>
      </c>
      <c r="F566" s="11" t="s">
        <v>3</v>
      </c>
      <c r="G566" s="12">
        <f t="shared" si="114"/>
        <v>38</v>
      </c>
      <c r="H566" s="12">
        <f t="shared" si="114"/>
        <v>38</v>
      </c>
      <c r="I566" s="12">
        <f t="shared" si="114"/>
        <v>37.4</v>
      </c>
      <c r="J566" s="12">
        <f t="shared" si="107"/>
        <v>98.42105263157895</v>
      </c>
      <c r="K566" s="12">
        <f t="shared" si="106"/>
        <v>98.42105263157895</v>
      </c>
    </row>
    <row r="567" spans="1:11" ht="45">
      <c r="A567" s="7" t="s">
        <v>6</v>
      </c>
      <c r="B567" s="11" t="s">
        <v>44</v>
      </c>
      <c r="C567" s="11" t="s">
        <v>54</v>
      </c>
      <c r="D567" s="11" t="s">
        <v>49</v>
      </c>
      <c r="E567" s="11" t="s">
        <v>211</v>
      </c>
      <c r="F567" s="11" t="s">
        <v>4</v>
      </c>
      <c r="G567" s="12">
        <f>24+14</f>
        <v>38</v>
      </c>
      <c r="H567" s="12">
        <f>24+14</f>
        <v>38</v>
      </c>
      <c r="I567" s="12">
        <v>37.4</v>
      </c>
      <c r="J567" s="12">
        <f t="shared" si="107"/>
        <v>98.42105263157895</v>
      </c>
      <c r="K567" s="12">
        <f t="shared" si="106"/>
        <v>98.42105263157895</v>
      </c>
    </row>
    <row r="568" spans="1:11" ht="75">
      <c r="A568" s="7" t="s">
        <v>512</v>
      </c>
      <c r="B568" s="11" t="s">
        <v>44</v>
      </c>
      <c r="C568" s="11" t="s">
        <v>54</v>
      </c>
      <c r="D568" s="11" t="s">
        <v>49</v>
      </c>
      <c r="E568" s="11" t="s">
        <v>269</v>
      </c>
      <c r="F568" s="11"/>
      <c r="G568" s="12">
        <f aca="true" t="shared" si="115" ref="G568:I569">G569</f>
        <v>242</v>
      </c>
      <c r="H568" s="12">
        <f t="shared" si="115"/>
        <v>242</v>
      </c>
      <c r="I568" s="12">
        <f t="shared" si="115"/>
        <v>241.1</v>
      </c>
      <c r="J568" s="12">
        <f t="shared" si="107"/>
        <v>99.62809917355372</v>
      </c>
      <c r="K568" s="12">
        <f t="shared" si="106"/>
        <v>99.62809917355372</v>
      </c>
    </row>
    <row r="569" spans="1:11" ht="30">
      <c r="A569" s="7" t="s">
        <v>5</v>
      </c>
      <c r="B569" s="11" t="s">
        <v>44</v>
      </c>
      <c r="C569" s="11" t="s">
        <v>54</v>
      </c>
      <c r="D569" s="11" t="s">
        <v>49</v>
      </c>
      <c r="E569" s="11" t="s">
        <v>269</v>
      </c>
      <c r="F569" s="11" t="s">
        <v>3</v>
      </c>
      <c r="G569" s="12">
        <f t="shared" si="115"/>
        <v>242</v>
      </c>
      <c r="H569" s="12">
        <f t="shared" si="115"/>
        <v>242</v>
      </c>
      <c r="I569" s="12">
        <f t="shared" si="115"/>
        <v>241.1</v>
      </c>
      <c r="J569" s="12">
        <f t="shared" si="107"/>
        <v>99.62809917355372</v>
      </c>
      <c r="K569" s="12">
        <f t="shared" si="106"/>
        <v>99.62809917355372</v>
      </c>
    </row>
    <row r="570" spans="1:11" ht="45">
      <c r="A570" s="7" t="s">
        <v>6</v>
      </c>
      <c r="B570" s="11" t="s">
        <v>44</v>
      </c>
      <c r="C570" s="11" t="s">
        <v>54</v>
      </c>
      <c r="D570" s="11" t="s">
        <v>49</v>
      </c>
      <c r="E570" s="11" t="s">
        <v>269</v>
      </c>
      <c r="F570" s="11" t="s">
        <v>4</v>
      </c>
      <c r="G570" s="12">
        <f>(120+60)+62</f>
        <v>242</v>
      </c>
      <c r="H570" s="12">
        <f>(120+60)+62</f>
        <v>242</v>
      </c>
      <c r="I570" s="12">
        <v>241.1</v>
      </c>
      <c r="J570" s="12">
        <f t="shared" si="107"/>
        <v>99.62809917355372</v>
      </c>
      <c r="K570" s="12">
        <f t="shared" si="106"/>
        <v>99.62809917355372</v>
      </c>
    </row>
    <row r="571" spans="1:11" ht="75">
      <c r="A571" s="7" t="s">
        <v>661</v>
      </c>
      <c r="B571" s="11" t="s">
        <v>44</v>
      </c>
      <c r="C571" s="11" t="s">
        <v>54</v>
      </c>
      <c r="D571" s="11" t="s">
        <v>49</v>
      </c>
      <c r="E571" s="11" t="s">
        <v>267</v>
      </c>
      <c r="F571" s="11"/>
      <c r="G571" s="12">
        <f aca="true" t="shared" si="116" ref="G571:I572">G572</f>
        <v>476</v>
      </c>
      <c r="H571" s="12">
        <f t="shared" si="116"/>
        <v>476</v>
      </c>
      <c r="I571" s="12">
        <f t="shared" si="116"/>
        <v>304</v>
      </c>
      <c r="J571" s="12">
        <f t="shared" si="107"/>
        <v>63.86554621848739</v>
      </c>
      <c r="K571" s="12">
        <f t="shared" si="106"/>
        <v>63.86554621848739</v>
      </c>
    </row>
    <row r="572" spans="1:11" ht="45">
      <c r="A572" s="13" t="s">
        <v>21</v>
      </c>
      <c r="B572" s="11" t="s">
        <v>44</v>
      </c>
      <c r="C572" s="11" t="s">
        <v>54</v>
      </c>
      <c r="D572" s="11" t="s">
        <v>49</v>
      </c>
      <c r="E572" s="11" t="s">
        <v>267</v>
      </c>
      <c r="F572" s="11" t="s">
        <v>20</v>
      </c>
      <c r="G572" s="12">
        <f t="shared" si="116"/>
        <v>476</v>
      </c>
      <c r="H572" s="12">
        <f t="shared" si="116"/>
        <v>476</v>
      </c>
      <c r="I572" s="12">
        <f t="shared" si="116"/>
        <v>304</v>
      </c>
      <c r="J572" s="12">
        <f t="shared" si="107"/>
        <v>63.86554621848739</v>
      </c>
      <c r="K572" s="12">
        <f t="shared" si="106"/>
        <v>63.86554621848739</v>
      </c>
    </row>
    <row r="573" spans="1:11" ht="15">
      <c r="A573" s="13" t="s">
        <v>87</v>
      </c>
      <c r="B573" s="11" t="s">
        <v>44</v>
      </c>
      <c r="C573" s="11" t="s">
        <v>54</v>
      </c>
      <c r="D573" s="11" t="s">
        <v>49</v>
      </c>
      <c r="E573" s="11" t="s">
        <v>267</v>
      </c>
      <c r="F573" s="11" t="s">
        <v>72</v>
      </c>
      <c r="G573" s="12">
        <f>450+26</f>
        <v>476</v>
      </c>
      <c r="H573" s="12">
        <f>450+26</f>
        <v>476</v>
      </c>
      <c r="I573" s="12">
        <v>304</v>
      </c>
      <c r="J573" s="12">
        <f t="shared" si="107"/>
        <v>63.86554621848739</v>
      </c>
      <c r="K573" s="12">
        <f t="shared" si="106"/>
        <v>63.86554621848739</v>
      </c>
    </row>
    <row r="574" spans="1:11" ht="45">
      <c r="A574" s="13" t="s">
        <v>638</v>
      </c>
      <c r="B574" s="11" t="s">
        <v>44</v>
      </c>
      <c r="C574" s="11" t="s">
        <v>54</v>
      </c>
      <c r="D574" s="11" t="s">
        <v>49</v>
      </c>
      <c r="E574" s="11" t="s">
        <v>639</v>
      </c>
      <c r="F574" s="11"/>
      <c r="G574" s="12">
        <f aca="true" t="shared" si="117" ref="G574:I575">G575</f>
        <v>100</v>
      </c>
      <c r="H574" s="12">
        <f t="shared" si="117"/>
        <v>100</v>
      </c>
      <c r="I574" s="12">
        <f t="shared" si="117"/>
        <v>96.6</v>
      </c>
      <c r="J574" s="12">
        <f t="shared" si="107"/>
        <v>96.6</v>
      </c>
      <c r="K574" s="12">
        <f t="shared" si="106"/>
        <v>96.6</v>
      </c>
    </row>
    <row r="575" spans="1:11" ht="30">
      <c r="A575" s="7" t="s">
        <v>5</v>
      </c>
      <c r="B575" s="11" t="s">
        <v>44</v>
      </c>
      <c r="C575" s="11" t="s">
        <v>54</v>
      </c>
      <c r="D575" s="11" t="s">
        <v>49</v>
      </c>
      <c r="E575" s="11" t="s">
        <v>639</v>
      </c>
      <c r="F575" s="11" t="s">
        <v>3</v>
      </c>
      <c r="G575" s="12">
        <f t="shared" si="117"/>
        <v>100</v>
      </c>
      <c r="H575" s="12">
        <f t="shared" si="117"/>
        <v>100</v>
      </c>
      <c r="I575" s="12">
        <f t="shared" si="117"/>
        <v>96.6</v>
      </c>
      <c r="J575" s="12">
        <f t="shared" si="107"/>
        <v>96.6</v>
      </c>
      <c r="K575" s="12">
        <f t="shared" si="106"/>
        <v>96.6</v>
      </c>
    </row>
    <row r="576" spans="1:11" ht="45">
      <c r="A576" s="7" t="s">
        <v>6</v>
      </c>
      <c r="B576" s="11" t="s">
        <v>44</v>
      </c>
      <c r="C576" s="11" t="s">
        <v>54</v>
      </c>
      <c r="D576" s="11" t="s">
        <v>49</v>
      </c>
      <c r="E576" s="11" t="s">
        <v>639</v>
      </c>
      <c r="F576" s="11" t="s">
        <v>4</v>
      </c>
      <c r="G576" s="12">
        <v>100</v>
      </c>
      <c r="H576" s="12">
        <v>100</v>
      </c>
      <c r="I576" s="12">
        <v>96.6</v>
      </c>
      <c r="J576" s="12">
        <f t="shared" si="107"/>
        <v>96.6</v>
      </c>
      <c r="K576" s="12">
        <f t="shared" si="106"/>
        <v>96.6</v>
      </c>
    </row>
    <row r="577" spans="1:11" ht="45">
      <c r="A577" s="44" t="s">
        <v>665</v>
      </c>
      <c r="B577" s="11" t="s">
        <v>44</v>
      </c>
      <c r="C577" s="11" t="s">
        <v>54</v>
      </c>
      <c r="D577" s="11" t="s">
        <v>49</v>
      </c>
      <c r="E577" s="11" t="s">
        <v>218</v>
      </c>
      <c r="F577" s="11"/>
      <c r="G577" s="12">
        <f>G578+G581</f>
        <v>873</v>
      </c>
      <c r="H577" s="12">
        <f>H578+H581</f>
        <v>873</v>
      </c>
      <c r="I577" s="12">
        <f>I578+I581</f>
        <v>842.3</v>
      </c>
      <c r="J577" s="12">
        <f t="shared" si="107"/>
        <v>96.48339060710194</v>
      </c>
      <c r="K577" s="12">
        <f t="shared" si="106"/>
        <v>96.48339060710194</v>
      </c>
    </row>
    <row r="578" spans="1:11" ht="30">
      <c r="A578" s="7" t="s">
        <v>513</v>
      </c>
      <c r="B578" s="11" t="s">
        <v>44</v>
      </c>
      <c r="C578" s="11" t="s">
        <v>54</v>
      </c>
      <c r="D578" s="11" t="s">
        <v>49</v>
      </c>
      <c r="E578" s="11" t="s">
        <v>212</v>
      </c>
      <c r="F578" s="11"/>
      <c r="G578" s="12">
        <f aca="true" t="shared" si="118" ref="G578:I579">G579</f>
        <v>853</v>
      </c>
      <c r="H578" s="12">
        <f t="shared" si="118"/>
        <v>853</v>
      </c>
      <c r="I578" s="12">
        <f t="shared" si="118"/>
        <v>822.3</v>
      </c>
      <c r="J578" s="12">
        <f t="shared" si="107"/>
        <v>96.40093786635404</v>
      </c>
      <c r="K578" s="12">
        <f t="shared" si="106"/>
        <v>96.40093786635404</v>
      </c>
    </row>
    <row r="579" spans="1:11" ht="30">
      <c r="A579" s="7" t="s">
        <v>5</v>
      </c>
      <c r="B579" s="11" t="s">
        <v>44</v>
      </c>
      <c r="C579" s="11" t="s">
        <v>54</v>
      </c>
      <c r="D579" s="11" t="s">
        <v>49</v>
      </c>
      <c r="E579" s="11" t="s">
        <v>212</v>
      </c>
      <c r="F579" s="11" t="s">
        <v>3</v>
      </c>
      <c r="G579" s="12">
        <f t="shared" si="118"/>
        <v>853</v>
      </c>
      <c r="H579" s="12">
        <f t="shared" si="118"/>
        <v>853</v>
      </c>
      <c r="I579" s="12">
        <f t="shared" si="118"/>
        <v>822.3</v>
      </c>
      <c r="J579" s="12">
        <f t="shared" si="107"/>
        <v>96.40093786635404</v>
      </c>
      <c r="K579" s="12">
        <f t="shared" si="106"/>
        <v>96.40093786635404</v>
      </c>
    </row>
    <row r="580" spans="1:11" ht="45">
      <c r="A580" s="7" t="s">
        <v>6</v>
      </c>
      <c r="B580" s="11" t="s">
        <v>44</v>
      </c>
      <c r="C580" s="11" t="s">
        <v>54</v>
      </c>
      <c r="D580" s="11" t="s">
        <v>49</v>
      </c>
      <c r="E580" s="11" t="s">
        <v>212</v>
      </c>
      <c r="F580" s="11" t="s">
        <v>4</v>
      </c>
      <c r="G580" s="12">
        <f>1045-192</f>
        <v>853</v>
      </c>
      <c r="H580" s="12">
        <f>1045-192</f>
        <v>853</v>
      </c>
      <c r="I580" s="12">
        <v>822.3</v>
      </c>
      <c r="J580" s="12">
        <f t="shared" si="107"/>
        <v>96.40093786635404</v>
      </c>
      <c r="K580" s="12">
        <f t="shared" si="106"/>
        <v>96.40093786635404</v>
      </c>
    </row>
    <row r="581" spans="1:11" ht="45">
      <c r="A581" s="7" t="s">
        <v>643</v>
      </c>
      <c r="B581" s="11" t="s">
        <v>44</v>
      </c>
      <c r="C581" s="11" t="s">
        <v>54</v>
      </c>
      <c r="D581" s="11" t="s">
        <v>49</v>
      </c>
      <c r="E581" s="11" t="s">
        <v>644</v>
      </c>
      <c r="F581" s="11"/>
      <c r="G581" s="12">
        <f aca="true" t="shared" si="119" ref="G581:I582">G582</f>
        <v>20</v>
      </c>
      <c r="H581" s="12">
        <f t="shared" si="119"/>
        <v>20</v>
      </c>
      <c r="I581" s="12">
        <f t="shared" si="119"/>
        <v>20</v>
      </c>
      <c r="J581" s="12">
        <f t="shared" si="107"/>
        <v>100</v>
      </c>
      <c r="K581" s="12">
        <f t="shared" si="106"/>
        <v>100</v>
      </c>
    </row>
    <row r="582" spans="1:11" ht="30">
      <c r="A582" s="7" t="s">
        <v>5</v>
      </c>
      <c r="B582" s="11" t="s">
        <v>44</v>
      </c>
      <c r="C582" s="11" t="s">
        <v>54</v>
      </c>
      <c r="D582" s="11" t="s">
        <v>49</v>
      </c>
      <c r="E582" s="11" t="s">
        <v>644</v>
      </c>
      <c r="F582" s="11" t="s">
        <v>3</v>
      </c>
      <c r="G582" s="12">
        <f t="shared" si="119"/>
        <v>20</v>
      </c>
      <c r="H582" s="12">
        <f t="shared" si="119"/>
        <v>20</v>
      </c>
      <c r="I582" s="12">
        <f t="shared" si="119"/>
        <v>20</v>
      </c>
      <c r="J582" s="12">
        <f t="shared" si="107"/>
        <v>100</v>
      </c>
      <c r="K582" s="12">
        <f t="shared" si="106"/>
        <v>100</v>
      </c>
    </row>
    <row r="583" spans="1:11" ht="45">
      <c r="A583" s="7" t="s">
        <v>6</v>
      </c>
      <c r="B583" s="11" t="s">
        <v>44</v>
      </c>
      <c r="C583" s="11" t="s">
        <v>54</v>
      </c>
      <c r="D583" s="11" t="s">
        <v>49</v>
      </c>
      <c r="E583" s="11" t="s">
        <v>644</v>
      </c>
      <c r="F583" s="11" t="s">
        <v>4</v>
      </c>
      <c r="G583" s="12">
        <v>20</v>
      </c>
      <c r="H583" s="12">
        <v>20</v>
      </c>
      <c r="I583" s="12">
        <v>20</v>
      </c>
      <c r="J583" s="12">
        <f t="shared" si="107"/>
        <v>100</v>
      </c>
      <c r="K583" s="12">
        <f t="shared" si="106"/>
        <v>100</v>
      </c>
    </row>
    <row r="584" spans="1:11" ht="15">
      <c r="A584" s="14" t="s">
        <v>82</v>
      </c>
      <c r="B584" s="11" t="s">
        <v>44</v>
      </c>
      <c r="C584" s="11" t="s">
        <v>69</v>
      </c>
      <c r="D584" s="11"/>
      <c r="E584" s="11"/>
      <c r="F584" s="11"/>
      <c r="G584" s="12">
        <f>G598+G615+G585</f>
        <v>136317.5</v>
      </c>
      <c r="H584" s="12">
        <f>H598+H615+H585</f>
        <v>136317.5</v>
      </c>
      <c r="I584" s="12">
        <f>I598+I615+I585</f>
        <v>66546.5</v>
      </c>
      <c r="J584" s="12">
        <f t="shared" si="107"/>
        <v>48.817283180809504</v>
      </c>
      <c r="K584" s="12">
        <f t="shared" si="106"/>
        <v>48.817283180809504</v>
      </c>
    </row>
    <row r="585" spans="1:11" ht="15">
      <c r="A585" s="14" t="s">
        <v>223</v>
      </c>
      <c r="B585" s="11" t="s">
        <v>44</v>
      </c>
      <c r="C585" s="11" t="s">
        <v>69</v>
      </c>
      <c r="D585" s="11" t="s">
        <v>46</v>
      </c>
      <c r="E585" s="11"/>
      <c r="F585" s="11"/>
      <c r="G585" s="12">
        <f>G586+G592</f>
        <v>6523.2</v>
      </c>
      <c r="H585" s="12">
        <f>H586+H592</f>
        <v>6523.2</v>
      </c>
      <c r="I585" s="12">
        <f>I586+I592</f>
        <v>518.2</v>
      </c>
      <c r="J585" s="12">
        <f t="shared" si="107"/>
        <v>7.943953887662499</v>
      </c>
      <c r="K585" s="12">
        <f t="shared" si="106"/>
        <v>7.943953887662499</v>
      </c>
    </row>
    <row r="586" spans="1:11" ht="45">
      <c r="A586" s="10" t="s">
        <v>391</v>
      </c>
      <c r="B586" s="11" t="s">
        <v>44</v>
      </c>
      <c r="C586" s="11" t="s">
        <v>69</v>
      </c>
      <c r="D586" s="11" t="s">
        <v>46</v>
      </c>
      <c r="E586" s="11" t="s">
        <v>137</v>
      </c>
      <c r="F586" s="11"/>
      <c r="G586" s="12">
        <f aca="true" t="shared" si="120" ref="G586:I590">G587</f>
        <v>6005</v>
      </c>
      <c r="H586" s="12">
        <f t="shared" si="120"/>
        <v>6005</v>
      </c>
      <c r="I586" s="12">
        <f t="shared" si="120"/>
        <v>0</v>
      </c>
      <c r="J586" s="12">
        <f t="shared" si="107"/>
        <v>0</v>
      </c>
      <c r="K586" s="12">
        <f t="shared" si="106"/>
        <v>0</v>
      </c>
    </row>
    <row r="587" spans="1:11" ht="15">
      <c r="A587" s="10" t="s">
        <v>392</v>
      </c>
      <c r="B587" s="11" t="s">
        <v>44</v>
      </c>
      <c r="C587" s="11" t="s">
        <v>69</v>
      </c>
      <c r="D587" s="11" t="s">
        <v>46</v>
      </c>
      <c r="E587" s="11" t="s">
        <v>138</v>
      </c>
      <c r="F587" s="11"/>
      <c r="G587" s="12">
        <f t="shared" si="120"/>
        <v>6005</v>
      </c>
      <c r="H587" s="12">
        <f t="shared" si="120"/>
        <v>6005</v>
      </c>
      <c r="I587" s="12">
        <f t="shared" si="120"/>
        <v>0</v>
      </c>
      <c r="J587" s="12">
        <f t="shared" si="107"/>
        <v>0</v>
      </c>
      <c r="K587" s="12">
        <f t="shared" si="106"/>
        <v>0</v>
      </c>
    </row>
    <row r="588" spans="1:11" ht="45">
      <c r="A588" s="13" t="s">
        <v>319</v>
      </c>
      <c r="B588" s="11" t="s">
        <v>44</v>
      </c>
      <c r="C588" s="11" t="s">
        <v>69</v>
      </c>
      <c r="D588" s="11" t="s">
        <v>46</v>
      </c>
      <c r="E588" s="11" t="s">
        <v>320</v>
      </c>
      <c r="F588" s="11"/>
      <c r="G588" s="12">
        <f t="shared" si="120"/>
        <v>6005</v>
      </c>
      <c r="H588" s="12">
        <f t="shared" si="120"/>
        <v>6005</v>
      </c>
      <c r="I588" s="12">
        <f t="shared" si="120"/>
        <v>0</v>
      </c>
      <c r="J588" s="12">
        <f t="shared" si="107"/>
        <v>0</v>
      </c>
      <c r="K588" s="12">
        <f t="shared" si="106"/>
        <v>0</v>
      </c>
    </row>
    <row r="589" spans="1:11" ht="60">
      <c r="A589" s="13" t="s">
        <v>698</v>
      </c>
      <c r="B589" s="11" t="s">
        <v>44</v>
      </c>
      <c r="C589" s="11" t="s">
        <v>69</v>
      </c>
      <c r="D589" s="11" t="s">
        <v>46</v>
      </c>
      <c r="E589" s="11" t="s">
        <v>695</v>
      </c>
      <c r="F589" s="11"/>
      <c r="G589" s="29">
        <f t="shared" si="120"/>
        <v>6005</v>
      </c>
      <c r="H589" s="29">
        <f t="shared" si="120"/>
        <v>6005</v>
      </c>
      <c r="I589" s="29">
        <f t="shared" si="120"/>
        <v>0</v>
      </c>
      <c r="J589" s="12">
        <f t="shared" si="107"/>
        <v>0</v>
      </c>
      <c r="K589" s="12">
        <f t="shared" si="106"/>
        <v>0</v>
      </c>
    </row>
    <row r="590" spans="1:11" ht="45">
      <c r="A590" s="13" t="s">
        <v>16</v>
      </c>
      <c r="B590" s="11" t="s">
        <v>44</v>
      </c>
      <c r="C590" s="11" t="s">
        <v>69</v>
      </c>
      <c r="D590" s="11" t="s">
        <v>46</v>
      </c>
      <c r="E590" s="11" t="s">
        <v>695</v>
      </c>
      <c r="F590" s="11" t="s">
        <v>17</v>
      </c>
      <c r="G590" s="29">
        <f t="shared" si="120"/>
        <v>6005</v>
      </c>
      <c r="H590" s="29">
        <f t="shared" si="120"/>
        <v>6005</v>
      </c>
      <c r="I590" s="29">
        <f t="shared" si="120"/>
        <v>0</v>
      </c>
      <c r="J590" s="12">
        <f t="shared" si="107"/>
        <v>0</v>
      </c>
      <c r="K590" s="12">
        <f t="shared" si="106"/>
        <v>0</v>
      </c>
    </row>
    <row r="591" spans="1:11" ht="15">
      <c r="A591" s="13" t="s">
        <v>93</v>
      </c>
      <c r="B591" s="11" t="s">
        <v>44</v>
      </c>
      <c r="C591" s="11" t="s">
        <v>69</v>
      </c>
      <c r="D591" s="11" t="s">
        <v>46</v>
      </c>
      <c r="E591" s="11" t="s">
        <v>695</v>
      </c>
      <c r="F591" s="11" t="s">
        <v>92</v>
      </c>
      <c r="G591" s="29">
        <v>6005</v>
      </c>
      <c r="H591" s="29">
        <v>6005</v>
      </c>
      <c r="I591" s="29">
        <v>0</v>
      </c>
      <c r="J591" s="12">
        <f t="shared" si="107"/>
        <v>0</v>
      </c>
      <c r="K591" s="12">
        <f t="shared" si="106"/>
        <v>0</v>
      </c>
    </row>
    <row r="592" spans="1:11" ht="60">
      <c r="A592" s="14" t="s">
        <v>475</v>
      </c>
      <c r="B592" s="11" t="s">
        <v>44</v>
      </c>
      <c r="C592" s="11" t="s">
        <v>69</v>
      </c>
      <c r="D592" s="11" t="s">
        <v>46</v>
      </c>
      <c r="E592" s="11" t="s">
        <v>192</v>
      </c>
      <c r="F592" s="11"/>
      <c r="G592" s="29">
        <f aca="true" t="shared" si="121" ref="G592:I596">G593</f>
        <v>518.1999999999999</v>
      </c>
      <c r="H592" s="29">
        <f t="shared" si="121"/>
        <v>518.1999999999999</v>
      </c>
      <c r="I592" s="29">
        <f t="shared" si="121"/>
        <v>518.2</v>
      </c>
      <c r="J592" s="12">
        <f t="shared" si="107"/>
        <v>100.00000000000003</v>
      </c>
      <c r="K592" s="12">
        <f t="shared" si="106"/>
        <v>100.00000000000003</v>
      </c>
    </row>
    <row r="593" spans="1:11" ht="45">
      <c r="A593" s="13" t="s">
        <v>381</v>
      </c>
      <c r="B593" s="11" t="s">
        <v>44</v>
      </c>
      <c r="C593" s="11" t="s">
        <v>69</v>
      </c>
      <c r="D593" s="11" t="s">
        <v>46</v>
      </c>
      <c r="E593" s="11" t="s">
        <v>322</v>
      </c>
      <c r="F593" s="11"/>
      <c r="G593" s="29">
        <f t="shared" si="121"/>
        <v>518.1999999999999</v>
      </c>
      <c r="H593" s="29">
        <f t="shared" si="121"/>
        <v>518.1999999999999</v>
      </c>
      <c r="I593" s="29">
        <f t="shared" si="121"/>
        <v>518.2</v>
      </c>
      <c r="J593" s="12">
        <f t="shared" si="107"/>
        <v>100.00000000000003</v>
      </c>
      <c r="K593" s="12">
        <f t="shared" si="106"/>
        <v>100.00000000000003</v>
      </c>
    </row>
    <row r="594" spans="1:11" ht="45">
      <c r="A594" s="14" t="s">
        <v>325</v>
      </c>
      <c r="B594" s="11" t="s">
        <v>44</v>
      </c>
      <c r="C594" s="11" t="s">
        <v>69</v>
      </c>
      <c r="D594" s="11" t="s">
        <v>46</v>
      </c>
      <c r="E594" s="11" t="s">
        <v>323</v>
      </c>
      <c r="F594" s="11"/>
      <c r="G594" s="29">
        <f t="shared" si="121"/>
        <v>518.1999999999999</v>
      </c>
      <c r="H594" s="29">
        <f t="shared" si="121"/>
        <v>518.1999999999999</v>
      </c>
      <c r="I594" s="29">
        <f t="shared" si="121"/>
        <v>518.2</v>
      </c>
      <c r="J594" s="12">
        <f t="shared" si="107"/>
        <v>100.00000000000003</v>
      </c>
      <c r="K594" s="12">
        <f t="shared" si="106"/>
        <v>100.00000000000003</v>
      </c>
    </row>
    <row r="595" spans="1:11" ht="120">
      <c r="A595" s="13" t="s">
        <v>581</v>
      </c>
      <c r="B595" s="11" t="s">
        <v>44</v>
      </c>
      <c r="C595" s="11" t="s">
        <v>69</v>
      </c>
      <c r="D595" s="11" t="s">
        <v>46</v>
      </c>
      <c r="E595" s="11" t="s">
        <v>324</v>
      </c>
      <c r="F595" s="11"/>
      <c r="G595" s="29">
        <f t="shared" si="121"/>
        <v>518.1999999999999</v>
      </c>
      <c r="H595" s="29">
        <f t="shared" si="121"/>
        <v>518.1999999999999</v>
      </c>
      <c r="I595" s="29">
        <f t="shared" si="121"/>
        <v>518.2</v>
      </c>
      <c r="J595" s="12">
        <f t="shared" si="107"/>
        <v>100.00000000000003</v>
      </c>
      <c r="K595" s="12">
        <f aca="true" t="shared" si="122" ref="K595:K658">I595/H595*100</f>
        <v>100.00000000000003</v>
      </c>
    </row>
    <row r="596" spans="1:11" ht="30">
      <c r="A596" s="13" t="s">
        <v>5</v>
      </c>
      <c r="B596" s="11" t="s">
        <v>44</v>
      </c>
      <c r="C596" s="11" t="s">
        <v>69</v>
      </c>
      <c r="D596" s="11" t="s">
        <v>46</v>
      </c>
      <c r="E596" s="11" t="s">
        <v>324</v>
      </c>
      <c r="F596" s="11" t="s">
        <v>3</v>
      </c>
      <c r="G596" s="29">
        <f t="shared" si="121"/>
        <v>518.1999999999999</v>
      </c>
      <c r="H596" s="29">
        <f t="shared" si="121"/>
        <v>518.1999999999999</v>
      </c>
      <c r="I596" s="29">
        <f t="shared" si="121"/>
        <v>518.2</v>
      </c>
      <c r="J596" s="12">
        <f aca="true" t="shared" si="123" ref="J596:J659">I596/G596*100</f>
        <v>100.00000000000003</v>
      </c>
      <c r="K596" s="12">
        <f t="shared" si="122"/>
        <v>100.00000000000003</v>
      </c>
    </row>
    <row r="597" spans="1:11" ht="45">
      <c r="A597" s="13" t="s">
        <v>6</v>
      </c>
      <c r="B597" s="11" t="s">
        <v>44</v>
      </c>
      <c r="C597" s="11" t="s">
        <v>69</v>
      </c>
      <c r="D597" s="11" t="s">
        <v>46</v>
      </c>
      <c r="E597" s="11" t="s">
        <v>324</v>
      </c>
      <c r="F597" s="11" t="s">
        <v>4</v>
      </c>
      <c r="G597" s="29">
        <f>261.8+223+55-21.6</f>
        <v>518.1999999999999</v>
      </c>
      <c r="H597" s="29">
        <f>261.8+223+55-21.6</f>
        <v>518.1999999999999</v>
      </c>
      <c r="I597" s="29">
        <v>518.2</v>
      </c>
      <c r="J597" s="12">
        <f t="shared" si="123"/>
        <v>100.00000000000003</v>
      </c>
      <c r="K597" s="12">
        <f t="shared" si="122"/>
        <v>100.00000000000003</v>
      </c>
    </row>
    <row r="598" spans="1:11" ht="15">
      <c r="A598" s="14" t="s">
        <v>224</v>
      </c>
      <c r="B598" s="11" t="s">
        <v>44</v>
      </c>
      <c r="C598" s="11" t="s">
        <v>69</v>
      </c>
      <c r="D598" s="11" t="s">
        <v>47</v>
      </c>
      <c r="E598" s="11"/>
      <c r="F598" s="11"/>
      <c r="G598" s="12">
        <f>G599+G609</f>
        <v>110416.3</v>
      </c>
      <c r="H598" s="12">
        <f>H599+H609</f>
        <v>110416.3</v>
      </c>
      <c r="I598" s="12">
        <f>I599+I609</f>
        <v>47909.4</v>
      </c>
      <c r="J598" s="12">
        <f t="shared" si="123"/>
        <v>43.38978936986659</v>
      </c>
      <c r="K598" s="12">
        <f t="shared" si="122"/>
        <v>43.38978936986659</v>
      </c>
    </row>
    <row r="599" spans="1:11" ht="45">
      <c r="A599" s="10" t="s">
        <v>391</v>
      </c>
      <c r="B599" s="11" t="s">
        <v>44</v>
      </c>
      <c r="C599" s="11" t="s">
        <v>69</v>
      </c>
      <c r="D599" s="11" t="s">
        <v>47</v>
      </c>
      <c r="E599" s="11" t="s">
        <v>137</v>
      </c>
      <c r="F599" s="11"/>
      <c r="G599" s="12">
        <f>G600</f>
        <v>96096.1</v>
      </c>
      <c r="H599" s="12">
        <f>H600</f>
        <v>96096.1</v>
      </c>
      <c r="I599" s="12">
        <f>I600</f>
        <v>33651.3</v>
      </c>
      <c r="J599" s="12">
        <f t="shared" si="123"/>
        <v>35.018382639878205</v>
      </c>
      <c r="K599" s="12">
        <f t="shared" si="122"/>
        <v>35.018382639878205</v>
      </c>
    </row>
    <row r="600" spans="1:11" ht="15">
      <c r="A600" s="14" t="s">
        <v>393</v>
      </c>
      <c r="B600" s="11" t="s">
        <v>44</v>
      </c>
      <c r="C600" s="11" t="s">
        <v>69</v>
      </c>
      <c r="D600" s="11" t="s">
        <v>47</v>
      </c>
      <c r="E600" s="11" t="s">
        <v>142</v>
      </c>
      <c r="F600" s="11"/>
      <c r="G600" s="12">
        <f>G605+G601</f>
        <v>96096.1</v>
      </c>
      <c r="H600" s="12">
        <f>H605+H601</f>
        <v>96096.1</v>
      </c>
      <c r="I600" s="12">
        <f>I605+I601</f>
        <v>33651.3</v>
      </c>
      <c r="J600" s="12">
        <f t="shared" si="123"/>
        <v>35.018382639878205</v>
      </c>
      <c r="K600" s="12">
        <f t="shared" si="122"/>
        <v>35.018382639878205</v>
      </c>
    </row>
    <row r="601" spans="1:11" ht="60">
      <c r="A601" s="14" t="s">
        <v>263</v>
      </c>
      <c r="B601" s="11" t="s">
        <v>44</v>
      </c>
      <c r="C601" s="11" t="s">
        <v>69</v>
      </c>
      <c r="D601" s="11" t="s">
        <v>47</v>
      </c>
      <c r="E601" s="11" t="s">
        <v>264</v>
      </c>
      <c r="F601" s="11"/>
      <c r="G601" s="12">
        <f aca="true" t="shared" si="124" ref="G601:I603">G602</f>
        <v>9500</v>
      </c>
      <c r="H601" s="12">
        <f t="shared" si="124"/>
        <v>9500</v>
      </c>
      <c r="I601" s="12">
        <f t="shared" si="124"/>
        <v>1874.9</v>
      </c>
      <c r="J601" s="12">
        <f t="shared" si="123"/>
        <v>19.73578947368421</v>
      </c>
      <c r="K601" s="12">
        <f t="shared" si="122"/>
        <v>19.73578947368421</v>
      </c>
    </row>
    <row r="602" spans="1:11" ht="30">
      <c r="A602" s="13" t="s">
        <v>689</v>
      </c>
      <c r="B602" s="11" t="s">
        <v>44</v>
      </c>
      <c r="C602" s="11" t="s">
        <v>69</v>
      </c>
      <c r="D602" s="11" t="s">
        <v>47</v>
      </c>
      <c r="E602" s="11" t="s">
        <v>688</v>
      </c>
      <c r="F602" s="11"/>
      <c r="G602" s="12">
        <f t="shared" si="124"/>
        <v>9500</v>
      </c>
      <c r="H602" s="12">
        <f t="shared" si="124"/>
        <v>9500</v>
      </c>
      <c r="I602" s="12">
        <f t="shared" si="124"/>
        <v>1874.9</v>
      </c>
      <c r="J602" s="12">
        <f t="shared" si="123"/>
        <v>19.73578947368421</v>
      </c>
      <c r="K602" s="12">
        <f t="shared" si="122"/>
        <v>19.73578947368421</v>
      </c>
    </row>
    <row r="603" spans="1:11" ht="45">
      <c r="A603" s="13" t="s">
        <v>16</v>
      </c>
      <c r="B603" s="11" t="s">
        <v>44</v>
      </c>
      <c r="C603" s="11" t="s">
        <v>69</v>
      </c>
      <c r="D603" s="11" t="s">
        <v>47</v>
      </c>
      <c r="E603" s="11" t="s">
        <v>688</v>
      </c>
      <c r="F603" s="11" t="s">
        <v>17</v>
      </c>
      <c r="G603" s="12">
        <f t="shared" si="124"/>
        <v>9500</v>
      </c>
      <c r="H603" s="12">
        <f t="shared" si="124"/>
        <v>9500</v>
      </c>
      <c r="I603" s="12">
        <f t="shared" si="124"/>
        <v>1874.9</v>
      </c>
      <c r="J603" s="12">
        <f t="shared" si="123"/>
        <v>19.73578947368421</v>
      </c>
      <c r="K603" s="12">
        <f t="shared" si="122"/>
        <v>19.73578947368421</v>
      </c>
    </row>
    <row r="604" spans="1:11" ht="15">
      <c r="A604" s="13" t="s">
        <v>93</v>
      </c>
      <c r="B604" s="11" t="s">
        <v>44</v>
      </c>
      <c r="C604" s="11" t="s">
        <v>69</v>
      </c>
      <c r="D604" s="11" t="s">
        <v>47</v>
      </c>
      <c r="E604" s="11" t="s">
        <v>688</v>
      </c>
      <c r="F604" s="11" t="s">
        <v>92</v>
      </c>
      <c r="G604" s="12">
        <v>9500</v>
      </c>
      <c r="H604" s="12">
        <v>9500</v>
      </c>
      <c r="I604" s="12">
        <v>1874.9</v>
      </c>
      <c r="J604" s="12">
        <f t="shared" si="123"/>
        <v>19.73578947368421</v>
      </c>
      <c r="K604" s="12">
        <f t="shared" si="122"/>
        <v>19.73578947368421</v>
      </c>
    </row>
    <row r="605" spans="1:11" ht="15">
      <c r="A605" s="13" t="s">
        <v>678</v>
      </c>
      <c r="B605" s="11" t="s">
        <v>44</v>
      </c>
      <c r="C605" s="11" t="s">
        <v>69</v>
      </c>
      <c r="D605" s="11" t="s">
        <v>47</v>
      </c>
      <c r="E605" s="11" t="s">
        <v>677</v>
      </c>
      <c r="F605" s="11"/>
      <c r="G605" s="12">
        <f aca="true" t="shared" si="125" ref="G605:I607">G606</f>
        <v>86596.1</v>
      </c>
      <c r="H605" s="12">
        <f t="shared" si="125"/>
        <v>86596.1</v>
      </c>
      <c r="I605" s="12">
        <f t="shared" si="125"/>
        <v>31776.4</v>
      </c>
      <c r="J605" s="12">
        <f t="shared" si="123"/>
        <v>36.69495508458233</v>
      </c>
      <c r="K605" s="12">
        <f t="shared" si="122"/>
        <v>36.69495508458233</v>
      </c>
    </row>
    <row r="606" spans="1:11" ht="45">
      <c r="A606" s="14" t="s">
        <v>580</v>
      </c>
      <c r="B606" s="11" t="s">
        <v>44</v>
      </c>
      <c r="C606" s="11" t="s">
        <v>69</v>
      </c>
      <c r="D606" s="11" t="s">
        <v>47</v>
      </c>
      <c r="E606" s="11" t="s">
        <v>676</v>
      </c>
      <c r="F606" s="11"/>
      <c r="G606" s="12">
        <f t="shared" si="125"/>
        <v>86596.1</v>
      </c>
      <c r="H606" s="12">
        <f t="shared" si="125"/>
        <v>86596.1</v>
      </c>
      <c r="I606" s="12">
        <f t="shared" si="125"/>
        <v>31776.4</v>
      </c>
      <c r="J606" s="12">
        <f t="shared" si="123"/>
        <v>36.69495508458233</v>
      </c>
      <c r="K606" s="12">
        <f t="shared" si="122"/>
        <v>36.69495508458233</v>
      </c>
    </row>
    <row r="607" spans="1:11" ht="45">
      <c r="A607" s="13" t="s">
        <v>16</v>
      </c>
      <c r="B607" s="11" t="s">
        <v>44</v>
      </c>
      <c r="C607" s="11" t="s">
        <v>69</v>
      </c>
      <c r="D607" s="11" t="s">
        <v>47</v>
      </c>
      <c r="E607" s="11" t="s">
        <v>676</v>
      </c>
      <c r="F607" s="11" t="s">
        <v>17</v>
      </c>
      <c r="G607" s="12">
        <f t="shared" si="125"/>
        <v>86596.1</v>
      </c>
      <c r="H607" s="12">
        <f t="shared" si="125"/>
        <v>86596.1</v>
      </c>
      <c r="I607" s="12">
        <f t="shared" si="125"/>
        <v>31776.4</v>
      </c>
      <c r="J607" s="12">
        <f t="shared" si="123"/>
        <v>36.69495508458233</v>
      </c>
      <c r="K607" s="12">
        <f t="shared" si="122"/>
        <v>36.69495508458233</v>
      </c>
    </row>
    <row r="608" spans="1:11" ht="15">
      <c r="A608" s="13" t="s">
        <v>93</v>
      </c>
      <c r="B608" s="11" t="s">
        <v>44</v>
      </c>
      <c r="C608" s="11" t="s">
        <v>69</v>
      </c>
      <c r="D608" s="11" t="s">
        <v>47</v>
      </c>
      <c r="E608" s="11" t="s">
        <v>676</v>
      </c>
      <c r="F608" s="11" t="s">
        <v>92</v>
      </c>
      <c r="G608" s="12">
        <f>82266+(19720.7-15390.6)</f>
        <v>86596.1</v>
      </c>
      <c r="H608" s="12">
        <f>82266+(19720.7-15390.6)</f>
        <v>86596.1</v>
      </c>
      <c r="I608" s="12">
        <v>31776.4</v>
      </c>
      <c r="J608" s="12">
        <f t="shared" si="123"/>
        <v>36.69495508458233</v>
      </c>
      <c r="K608" s="12">
        <f t="shared" si="122"/>
        <v>36.69495508458233</v>
      </c>
    </row>
    <row r="609" spans="1:11" ht="60">
      <c r="A609" s="14" t="s">
        <v>475</v>
      </c>
      <c r="B609" s="11" t="s">
        <v>44</v>
      </c>
      <c r="C609" s="11" t="s">
        <v>69</v>
      </c>
      <c r="D609" s="11" t="s">
        <v>47</v>
      </c>
      <c r="E609" s="11" t="s">
        <v>192</v>
      </c>
      <c r="F609" s="11"/>
      <c r="G609" s="12">
        <f aca="true" t="shared" si="126" ref="G609:I613">G610</f>
        <v>14320.2</v>
      </c>
      <c r="H609" s="12">
        <f t="shared" si="126"/>
        <v>14320.2</v>
      </c>
      <c r="I609" s="12">
        <f t="shared" si="126"/>
        <v>14258.1</v>
      </c>
      <c r="J609" s="12">
        <f t="shared" si="123"/>
        <v>99.5663468387313</v>
      </c>
      <c r="K609" s="12">
        <f t="shared" si="122"/>
        <v>99.5663468387313</v>
      </c>
    </row>
    <row r="610" spans="1:11" ht="45">
      <c r="A610" s="13" t="s">
        <v>381</v>
      </c>
      <c r="B610" s="11" t="s">
        <v>44</v>
      </c>
      <c r="C610" s="11" t="s">
        <v>69</v>
      </c>
      <c r="D610" s="11" t="s">
        <v>47</v>
      </c>
      <c r="E610" s="11" t="s">
        <v>322</v>
      </c>
      <c r="F610" s="11"/>
      <c r="G610" s="12">
        <f t="shared" si="126"/>
        <v>14320.2</v>
      </c>
      <c r="H610" s="12">
        <f t="shared" si="126"/>
        <v>14320.2</v>
      </c>
      <c r="I610" s="12">
        <f t="shared" si="126"/>
        <v>14258.1</v>
      </c>
      <c r="J610" s="12">
        <f t="shared" si="123"/>
        <v>99.5663468387313</v>
      </c>
      <c r="K610" s="12">
        <f t="shared" si="122"/>
        <v>99.5663468387313</v>
      </c>
    </row>
    <row r="611" spans="1:11" ht="45">
      <c r="A611" s="14" t="s">
        <v>325</v>
      </c>
      <c r="B611" s="11" t="s">
        <v>44</v>
      </c>
      <c r="C611" s="11" t="s">
        <v>69</v>
      </c>
      <c r="D611" s="11" t="s">
        <v>47</v>
      </c>
      <c r="E611" s="11" t="s">
        <v>323</v>
      </c>
      <c r="F611" s="11"/>
      <c r="G611" s="12">
        <f t="shared" si="126"/>
        <v>14320.2</v>
      </c>
      <c r="H611" s="12">
        <f t="shared" si="126"/>
        <v>14320.2</v>
      </c>
      <c r="I611" s="12">
        <f t="shared" si="126"/>
        <v>14258.1</v>
      </c>
      <c r="J611" s="12">
        <f t="shared" si="123"/>
        <v>99.5663468387313</v>
      </c>
      <c r="K611" s="12">
        <f t="shared" si="122"/>
        <v>99.5663468387313</v>
      </c>
    </row>
    <row r="612" spans="1:11" ht="120">
      <c r="A612" s="14" t="s">
        <v>670</v>
      </c>
      <c r="B612" s="11" t="s">
        <v>44</v>
      </c>
      <c r="C612" s="11" t="s">
        <v>69</v>
      </c>
      <c r="D612" s="11" t="s">
        <v>47</v>
      </c>
      <c r="E612" s="11" t="s">
        <v>324</v>
      </c>
      <c r="F612" s="11"/>
      <c r="G612" s="12">
        <f t="shared" si="126"/>
        <v>14320.2</v>
      </c>
      <c r="H612" s="12">
        <f t="shared" si="126"/>
        <v>14320.2</v>
      </c>
      <c r="I612" s="12">
        <f t="shared" si="126"/>
        <v>14258.1</v>
      </c>
      <c r="J612" s="12">
        <f t="shared" si="123"/>
        <v>99.5663468387313</v>
      </c>
      <c r="K612" s="12">
        <f t="shared" si="122"/>
        <v>99.5663468387313</v>
      </c>
    </row>
    <row r="613" spans="1:11" ht="30">
      <c r="A613" s="13" t="s">
        <v>5</v>
      </c>
      <c r="B613" s="11" t="s">
        <v>44</v>
      </c>
      <c r="C613" s="11" t="s">
        <v>69</v>
      </c>
      <c r="D613" s="11" t="s">
        <v>47</v>
      </c>
      <c r="E613" s="11" t="s">
        <v>324</v>
      </c>
      <c r="F613" s="11" t="s">
        <v>3</v>
      </c>
      <c r="G613" s="12">
        <f t="shared" si="126"/>
        <v>14320.2</v>
      </c>
      <c r="H613" s="12">
        <f t="shared" si="126"/>
        <v>14320.2</v>
      </c>
      <c r="I613" s="12">
        <f t="shared" si="126"/>
        <v>14258.1</v>
      </c>
      <c r="J613" s="12">
        <f t="shared" si="123"/>
        <v>99.5663468387313</v>
      </c>
      <c r="K613" s="12">
        <f t="shared" si="122"/>
        <v>99.5663468387313</v>
      </c>
    </row>
    <row r="614" spans="1:11" ht="45">
      <c r="A614" s="13" t="s">
        <v>6</v>
      </c>
      <c r="B614" s="11" t="s">
        <v>44</v>
      </c>
      <c r="C614" s="11" t="s">
        <v>69</v>
      </c>
      <c r="D614" s="11" t="s">
        <v>47</v>
      </c>
      <c r="E614" s="11" t="s">
        <v>324</v>
      </c>
      <c r="F614" s="11" t="s">
        <v>4</v>
      </c>
      <c r="G614" s="12">
        <f>6900.1+5877.9+1451.1+91.1</f>
        <v>14320.2</v>
      </c>
      <c r="H614" s="12">
        <f>6900.1+5877.9+1451.1+91.1</f>
        <v>14320.2</v>
      </c>
      <c r="I614" s="12">
        <v>14258.1</v>
      </c>
      <c r="J614" s="12">
        <f t="shared" si="123"/>
        <v>99.5663468387313</v>
      </c>
      <c r="K614" s="12">
        <f t="shared" si="122"/>
        <v>99.5663468387313</v>
      </c>
    </row>
    <row r="615" spans="1:11" ht="15">
      <c r="A615" s="14" t="s">
        <v>34</v>
      </c>
      <c r="B615" s="11" t="s">
        <v>44</v>
      </c>
      <c r="C615" s="11" t="s">
        <v>69</v>
      </c>
      <c r="D615" s="11" t="s">
        <v>67</v>
      </c>
      <c r="E615" s="11"/>
      <c r="F615" s="11"/>
      <c r="G615" s="12">
        <f>G622+G616</f>
        <v>19377.999999999996</v>
      </c>
      <c r="H615" s="12">
        <f>H622+H616</f>
        <v>19377.999999999996</v>
      </c>
      <c r="I615" s="12">
        <f>I622+I616</f>
        <v>18118.9</v>
      </c>
      <c r="J615" s="12">
        <f t="shared" si="123"/>
        <v>93.50242543090104</v>
      </c>
      <c r="K615" s="12">
        <f t="shared" si="122"/>
        <v>93.50242543090104</v>
      </c>
    </row>
    <row r="616" spans="1:11" ht="45">
      <c r="A616" s="10" t="s">
        <v>391</v>
      </c>
      <c r="B616" s="11" t="s">
        <v>44</v>
      </c>
      <c r="C616" s="11" t="s">
        <v>69</v>
      </c>
      <c r="D616" s="11" t="s">
        <v>67</v>
      </c>
      <c r="E616" s="11" t="s">
        <v>137</v>
      </c>
      <c r="F616" s="11"/>
      <c r="G616" s="12">
        <f aca="true" t="shared" si="127" ref="G616:I620">G617</f>
        <v>839</v>
      </c>
      <c r="H616" s="12">
        <f t="shared" si="127"/>
        <v>839</v>
      </c>
      <c r="I616" s="12">
        <f t="shared" si="127"/>
        <v>817.9</v>
      </c>
      <c r="J616" s="12">
        <f t="shared" si="123"/>
        <v>97.48510131108462</v>
      </c>
      <c r="K616" s="12">
        <f t="shared" si="122"/>
        <v>97.48510131108462</v>
      </c>
    </row>
    <row r="617" spans="1:11" ht="15">
      <c r="A617" s="10" t="s">
        <v>392</v>
      </c>
      <c r="B617" s="11" t="s">
        <v>44</v>
      </c>
      <c r="C617" s="11" t="s">
        <v>69</v>
      </c>
      <c r="D617" s="11" t="s">
        <v>67</v>
      </c>
      <c r="E617" s="11" t="s">
        <v>138</v>
      </c>
      <c r="F617" s="11"/>
      <c r="G617" s="12">
        <f t="shared" si="127"/>
        <v>839</v>
      </c>
      <c r="H617" s="12">
        <f t="shared" si="127"/>
        <v>839</v>
      </c>
      <c r="I617" s="12">
        <f t="shared" si="127"/>
        <v>817.9</v>
      </c>
      <c r="J617" s="12">
        <f t="shared" si="123"/>
        <v>97.48510131108462</v>
      </c>
      <c r="K617" s="12">
        <f t="shared" si="122"/>
        <v>97.48510131108462</v>
      </c>
    </row>
    <row r="618" spans="1:11" ht="90">
      <c r="A618" s="10" t="s">
        <v>398</v>
      </c>
      <c r="B618" s="11" t="s">
        <v>44</v>
      </c>
      <c r="C618" s="11" t="s">
        <v>69</v>
      </c>
      <c r="D618" s="11" t="s">
        <v>67</v>
      </c>
      <c r="E618" s="11" t="s">
        <v>139</v>
      </c>
      <c r="F618" s="11"/>
      <c r="G618" s="12">
        <f t="shared" si="127"/>
        <v>839</v>
      </c>
      <c r="H618" s="12">
        <f t="shared" si="127"/>
        <v>839</v>
      </c>
      <c r="I618" s="12">
        <f t="shared" si="127"/>
        <v>817.9</v>
      </c>
      <c r="J618" s="12">
        <f t="shared" si="123"/>
        <v>97.48510131108462</v>
      </c>
      <c r="K618" s="12">
        <f t="shared" si="122"/>
        <v>97.48510131108462</v>
      </c>
    </row>
    <row r="619" spans="1:11" ht="75">
      <c r="A619" s="10" t="s">
        <v>402</v>
      </c>
      <c r="B619" s="11" t="s">
        <v>44</v>
      </c>
      <c r="C619" s="11" t="s">
        <v>69</v>
      </c>
      <c r="D619" s="11" t="s">
        <v>67</v>
      </c>
      <c r="E619" s="11" t="s">
        <v>302</v>
      </c>
      <c r="F619" s="11"/>
      <c r="G619" s="29">
        <f t="shared" si="127"/>
        <v>839</v>
      </c>
      <c r="H619" s="29">
        <f t="shared" si="127"/>
        <v>839</v>
      </c>
      <c r="I619" s="29">
        <f t="shared" si="127"/>
        <v>817.9</v>
      </c>
      <c r="J619" s="12">
        <f t="shared" si="123"/>
        <v>97.48510131108462</v>
      </c>
      <c r="K619" s="12">
        <f t="shared" si="122"/>
        <v>97.48510131108462</v>
      </c>
    </row>
    <row r="620" spans="1:11" ht="75">
      <c r="A620" s="10" t="s">
        <v>0</v>
      </c>
      <c r="B620" s="11" t="s">
        <v>44</v>
      </c>
      <c r="C620" s="11" t="s">
        <v>69</v>
      </c>
      <c r="D620" s="11" t="s">
        <v>67</v>
      </c>
      <c r="E620" s="11" t="s">
        <v>302</v>
      </c>
      <c r="F620" s="22">
        <v>100</v>
      </c>
      <c r="G620" s="29">
        <f t="shared" si="127"/>
        <v>839</v>
      </c>
      <c r="H620" s="29">
        <f t="shared" si="127"/>
        <v>839</v>
      </c>
      <c r="I620" s="29">
        <f t="shared" si="127"/>
        <v>817.9</v>
      </c>
      <c r="J620" s="12">
        <f t="shared" si="123"/>
        <v>97.48510131108462</v>
      </c>
      <c r="K620" s="12">
        <f t="shared" si="122"/>
        <v>97.48510131108462</v>
      </c>
    </row>
    <row r="621" spans="1:11" ht="30">
      <c r="A621" s="10" t="s">
        <v>22</v>
      </c>
      <c r="B621" s="11" t="s">
        <v>44</v>
      </c>
      <c r="C621" s="11" t="s">
        <v>69</v>
      </c>
      <c r="D621" s="11" t="s">
        <v>67</v>
      </c>
      <c r="E621" s="11" t="s">
        <v>302</v>
      </c>
      <c r="F621" s="22">
        <v>110</v>
      </c>
      <c r="G621" s="29">
        <f>832+44-37</f>
        <v>839</v>
      </c>
      <c r="H621" s="29">
        <f>832+44-37</f>
        <v>839</v>
      </c>
      <c r="I621" s="29">
        <v>817.9</v>
      </c>
      <c r="J621" s="12">
        <f t="shared" si="123"/>
        <v>97.48510131108462</v>
      </c>
      <c r="K621" s="12">
        <f t="shared" si="122"/>
        <v>97.48510131108462</v>
      </c>
    </row>
    <row r="622" spans="1:11" ht="30">
      <c r="A622" s="14" t="s">
        <v>341</v>
      </c>
      <c r="B622" s="11" t="s">
        <v>44</v>
      </c>
      <c r="C622" s="11" t="s">
        <v>69</v>
      </c>
      <c r="D622" s="11" t="s">
        <v>67</v>
      </c>
      <c r="E622" s="11" t="s">
        <v>161</v>
      </c>
      <c r="F622" s="11"/>
      <c r="G622" s="12">
        <f>G623</f>
        <v>18538.999999999996</v>
      </c>
      <c r="H622" s="12">
        <f>H623</f>
        <v>18538.999999999996</v>
      </c>
      <c r="I622" s="12">
        <f>I623</f>
        <v>17301</v>
      </c>
      <c r="J622" s="12">
        <f t="shared" si="123"/>
        <v>93.32218566265712</v>
      </c>
      <c r="K622" s="12">
        <f t="shared" si="122"/>
        <v>93.32218566265712</v>
      </c>
    </row>
    <row r="623" spans="1:11" ht="45">
      <c r="A623" s="10" t="s">
        <v>258</v>
      </c>
      <c r="B623" s="11" t="s">
        <v>44</v>
      </c>
      <c r="C623" s="11" t="s">
        <v>69</v>
      </c>
      <c r="D623" s="11" t="s">
        <v>67</v>
      </c>
      <c r="E623" s="11" t="s">
        <v>257</v>
      </c>
      <c r="F623" s="11"/>
      <c r="G623" s="12">
        <f>G624+G626+G628</f>
        <v>18538.999999999996</v>
      </c>
      <c r="H623" s="12">
        <f>H624+H626+H628</f>
        <v>18538.999999999996</v>
      </c>
      <c r="I623" s="12">
        <f>I624+I626+I628</f>
        <v>17301</v>
      </c>
      <c r="J623" s="12">
        <f t="shared" si="123"/>
        <v>93.32218566265712</v>
      </c>
      <c r="K623" s="12">
        <f t="shared" si="122"/>
        <v>93.32218566265712</v>
      </c>
    </row>
    <row r="624" spans="1:11" ht="75">
      <c r="A624" s="10" t="s">
        <v>0</v>
      </c>
      <c r="B624" s="11" t="s">
        <v>44</v>
      </c>
      <c r="C624" s="11" t="s">
        <v>69</v>
      </c>
      <c r="D624" s="11" t="s">
        <v>67</v>
      </c>
      <c r="E624" s="11" t="s">
        <v>257</v>
      </c>
      <c r="F624" s="11" t="s">
        <v>228</v>
      </c>
      <c r="G624" s="12">
        <f>G625</f>
        <v>17868.3</v>
      </c>
      <c r="H624" s="12">
        <f>H625</f>
        <v>17868.3</v>
      </c>
      <c r="I624" s="12">
        <f>I625</f>
        <v>16792.2</v>
      </c>
      <c r="J624" s="12">
        <f t="shared" si="123"/>
        <v>93.97760279377447</v>
      </c>
      <c r="K624" s="12">
        <f t="shared" si="122"/>
        <v>93.97760279377447</v>
      </c>
    </row>
    <row r="625" spans="1:11" ht="30">
      <c r="A625" s="10" t="s">
        <v>22</v>
      </c>
      <c r="B625" s="11" t="s">
        <v>44</v>
      </c>
      <c r="C625" s="11" t="s">
        <v>69</v>
      </c>
      <c r="D625" s="11" t="s">
        <v>67</v>
      </c>
      <c r="E625" s="11" t="s">
        <v>257</v>
      </c>
      <c r="F625" s="11" t="s">
        <v>33</v>
      </c>
      <c r="G625" s="12">
        <f>16295.1+900+552.2+121</f>
        <v>17868.3</v>
      </c>
      <c r="H625" s="12">
        <f>16295.1+900+552.2+121</f>
        <v>17868.3</v>
      </c>
      <c r="I625" s="12">
        <v>16792.2</v>
      </c>
      <c r="J625" s="12">
        <f t="shared" si="123"/>
        <v>93.97760279377447</v>
      </c>
      <c r="K625" s="12">
        <f t="shared" si="122"/>
        <v>93.97760279377447</v>
      </c>
    </row>
    <row r="626" spans="1:11" ht="30">
      <c r="A626" s="10" t="s">
        <v>5</v>
      </c>
      <c r="B626" s="11" t="s">
        <v>44</v>
      </c>
      <c r="C626" s="11" t="s">
        <v>69</v>
      </c>
      <c r="D626" s="11" t="s">
        <v>67</v>
      </c>
      <c r="E626" s="11" t="s">
        <v>257</v>
      </c>
      <c r="F626" s="11" t="s">
        <v>3</v>
      </c>
      <c r="G626" s="12">
        <f>G627</f>
        <v>634.1</v>
      </c>
      <c r="H626" s="12">
        <f>H627</f>
        <v>634.1</v>
      </c>
      <c r="I626" s="12">
        <f>I627</f>
        <v>472.2</v>
      </c>
      <c r="J626" s="12">
        <f t="shared" si="123"/>
        <v>74.46774956631445</v>
      </c>
      <c r="K626" s="12">
        <f t="shared" si="122"/>
        <v>74.46774956631445</v>
      </c>
    </row>
    <row r="627" spans="1:11" ht="45">
      <c r="A627" s="10" t="s">
        <v>6</v>
      </c>
      <c r="B627" s="11" t="s">
        <v>44</v>
      </c>
      <c r="C627" s="11" t="s">
        <v>69</v>
      </c>
      <c r="D627" s="11" t="s">
        <v>67</v>
      </c>
      <c r="E627" s="11" t="s">
        <v>257</v>
      </c>
      <c r="F627" s="11" t="s">
        <v>4</v>
      </c>
      <c r="G627" s="12">
        <f>1050.5-200-300+83.6</f>
        <v>634.1</v>
      </c>
      <c r="H627" s="12">
        <f>1050.5-200-300+83.6</f>
        <v>634.1</v>
      </c>
      <c r="I627" s="12">
        <v>472.2</v>
      </c>
      <c r="J627" s="12">
        <f t="shared" si="123"/>
        <v>74.46774956631445</v>
      </c>
      <c r="K627" s="12">
        <f t="shared" si="122"/>
        <v>74.46774956631445</v>
      </c>
    </row>
    <row r="628" spans="1:11" ht="30">
      <c r="A628" s="10" t="s">
        <v>9</v>
      </c>
      <c r="B628" s="11" t="s">
        <v>44</v>
      </c>
      <c r="C628" s="11" t="s">
        <v>69</v>
      </c>
      <c r="D628" s="11" t="s">
        <v>67</v>
      </c>
      <c r="E628" s="11" t="s">
        <v>257</v>
      </c>
      <c r="F628" s="11" t="s">
        <v>7</v>
      </c>
      <c r="G628" s="12">
        <f>G629</f>
        <v>36.6</v>
      </c>
      <c r="H628" s="12">
        <f>H629</f>
        <v>36.6</v>
      </c>
      <c r="I628" s="12">
        <f>I629</f>
        <v>36.6</v>
      </c>
      <c r="J628" s="12">
        <f t="shared" si="123"/>
        <v>100</v>
      </c>
      <c r="K628" s="12">
        <f t="shared" si="122"/>
        <v>100</v>
      </c>
    </row>
    <row r="629" spans="1:11" ht="30">
      <c r="A629" s="13" t="s">
        <v>10</v>
      </c>
      <c r="B629" s="11" t="s">
        <v>44</v>
      </c>
      <c r="C629" s="11" t="s">
        <v>69</v>
      </c>
      <c r="D629" s="11" t="s">
        <v>67</v>
      </c>
      <c r="E629" s="11" t="s">
        <v>257</v>
      </c>
      <c r="F629" s="11" t="s">
        <v>8</v>
      </c>
      <c r="G629" s="12">
        <v>36.6</v>
      </c>
      <c r="H629" s="12">
        <v>36.6</v>
      </c>
      <c r="I629" s="12">
        <v>36.6</v>
      </c>
      <c r="J629" s="12">
        <f t="shared" si="123"/>
        <v>100</v>
      </c>
      <c r="K629" s="12">
        <f t="shared" si="122"/>
        <v>100</v>
      </c>
    </row>
    <row r="630" spans="1:11" ht="15">
      <c r="A630" s="14" t="s">
        <v>30</v>
      </c>
      <c r="B630" s="11" t="s">
        <v>44</v>
      </c>
      <c r="C630" s="11" t="s">
        <v>70</v>
      </c>
      <c r="D630" s="11"/>
      <c r="E630" s="11"/>
      <c r="F630" s="11"/>
      <c r="G630" s="12">
        <f>G638+G631</f>
        <v>7479.400000000001</v>
      </c>
      <c r="H630" s="12">
        <f>H638+H631</f>
        <v>7479.400000000001</v>
      </c>
      <c r="I630" s="12">
        <f>I638+I631</f>
        <v>6965.2</v>
      </c>
      <c r="J630" s="12">
        <f t="shared" si="123"/>
        <v>93.12511698799368</v>
      </c>
      <c r="K630" s="12">
        <f t="shared" si="122"/>
        <v>93.12511698799368</v>
      </c>
    </row>
    <row r="631" spans="1:11" ht="15">
      <c r="A631" s="14" t="s">
        <v>38</v>
      </c>
      <c r="B631" s="11" t="s">
        <v>44</v>
      </c>
      <c r="C631" s="11" t="s">
        <v>70</v>
      </c>
      <c r="D631" s="11" t="s">
        <v>46</v>
      </c>
      <c r="E631" s="11"/>
      <c r="F631" s="11"/>
      <c r="G631" s="12">
        <f aca="true" t="shared" si="128" ref="G631:I636">G632</f>
        <v>270</v>
      </c>
      <c r="H631" s="12">
        <f t="shared" si="128"/>
        <v>270</v>
      </c>
      <c r="I631" s="12">
        <f t="shared" si="128"/>
        <v>225</v>
      </c>
      <c r="J631" s="12">
        <f t="shared" si="123"/>
        <v>83.33333333333334</v>
      </c>
      <c r="K631" s="12">
        <f t="shared" si="122"/>
        <v>83.33333333333334</v>
      </c>
    </row>
    <row r="632" spans="1:11" ht="60">
      <c r="A632" s="14" t="s">
        <v>475</v>
      </c>
      <c r="B632" s="11" t="s">
        <v>44</v>
      </c>
      <c r="C632" s="11" t="s">
        <v>70</v>
      </c>
      <c r="D632" s="11" t="s">
        <v>46</v>
      </c>
      <c r="E632" s="11" t="s">
        <v>192</v>
      </c>
      <c r="F632" s="11"/>
      <c r="G632" s="12">
        <f t="shared" si="128"/>
        <v>270</v>
      </c>
      <c r="H632" s="12">
        <f t="shared" si="128"/>
        <v>270</v>
      </c>
      <c r="I632" s="12">
        <f t="shared" si="128"/>
        <v>225</v>
      </c>
      <c r="J632" s="12">
        <f t="shared" si="123"/>
        <v>83.33333333333334</v>
      </c>
      <c r="K632" s="12">
        <f t="shared" si="122"/>
        <v>83.33333333333334</v>
      </c>
    </row>
    <row r="633" spans="1:11" ht="45">
      <c r="A633" s="13" t="s">
        <v>381</v>
      </c>
      <c r="B633" s="11" t="s">
        <v>44</v>
      </c>
      <c r="C633" s="11" t="s">
        <v>70</v>
      </c>
      <c r="D633" s="11" t="s">
        <v>46</v>
      </c>
      <c r="E633" s="11" t="s">
        <v>322</v>
      </c>
      <c r="F633" s="11"/>
      <c r="G633" s="12">
        <f t="shared" si="128"/>
        <v>270</v>
      </c>
      <c r="H633" s="12">
        <f t="shared" si="128"/>
        <v>270</v>
      </c>
      <c r="I633" s="12">
        <f t="shared" si="128"/>
        <v>225</v>
      </c>
      <c r="J633" s="12">
        <f t="shared" si="123"/>
        <v>83.33333333333334</v>
      </c>
      <c r="K633" s="12">
        <f t="shared" si="122"/>
        <v>83.33333333333334</v>
      </c>
    </row>
    <row r="634" spans="1:11" ht="45">
      <c r="A634" s="14" t="s">
        <v>325</v>
      </c>
      <c r="B634" s="11" t="s">
        <v>44</v>
      </c>
      <c r="C634" s="11" t="s">
        <v>70</v>
      </c>
      <c r="D634" s="11" t="s">
        <v>46</v>
      </c>
      <c r="E634" s="11" t="s">
        <v>323</v>
      </c>
      <c r="F634" s="11"/>
      <c r="G634" s="12">
        <f t="shared" si="128"/>
        <v>270</v>
      </c>
      <c r="H634" s="12">
        <f t="shared" si="128"/>
        <v>270</v>
      </c>
      <c r="I634" s="12">
        <f t="shared" si="128"/>
        <v>225</v>
      </c>
      <c r="J634" s="12">
        <f t="shared" si="123"/>
        <v>83.33333333333334</v>
      </c>
      <c r="K634" s="12">
        <f t="shared" si="122"/>
        <v>83.33333333333334</v>
      </c>
    </row>
    <row r="635" spans="1:11" ht="120">
      <c r="A635" s="14" t="s">
        <v>670</v>
      </c>
      <c r="B635" s="11" t="s">
        <v>44</v>
      </c>
      <c r="C635" s="11" t="s">
        <v>70</v>
      </c>
      <c r="D635" s="11" t="s">
        <v>46</v>
      </c>
      <c r="E635" s="11" t="s">
        <v>324</v>
      </c>
      <c r="F635" s="11"/>
      <c r="G635" s="12">
        <f t="shared" si="128"/>
        <v>270</v>
      </c>
      <c r="H635" s="12">
        <f t="shared" si="128"/>
        <v>270</v>
      </c>
      <c r="I635" s="12">
        <f t="shared" si="128"/>
        <v>225</v>
      </c>
      <c r="J635" s="12">
        <f t="shared" si="123"/>
        <v>83.33333333333334</v>
      </c>
      <c r="K635" s="12">
        <f t="shared" si="122"/>
        <v>83.33333333333334</v>
      </c>
    </row>
    <row r="636" spans="1:11" ht="30">
      <c r="A636" s="13" t="s">
        <v>5</v>
      </c>
      <c r="B636" s="11" t="s">
        <v>44</v>
      </c>
      <c r="C636" s="11" t="s">
        <v>70</v>
      </c>
      <c r="D636" s="11" t="s">
        <v>46</v>
      </c>
      <c r="E636" s="11" t="s">
        <v>324</v>
      </c>
      <c r="F636" s="11" t="s">
        <v>3</v>
      </c>
      <c r="G636" s="12">
        <f t="shared" si="128"/>
        <v>270</v>
      </c>
      <c r="H636" s="12">
        <f t="shared" si="128"/>
        <v>270</v>
      </c>
      <c r="I636" s="12">
        <f t="shared" si="128"/>
        <v>225</v>
      </c>
      <c r="J636" s="12">
        <f t="shared" si="123"/>
        <v>83.33333333333334</v>
      </c>
      <c r="K636" s="12">
        <f t="shared" si="122"/>
        <v>83.33333333333334</v>
      </c>
    </row>
    <row r="637" spans="1:11" ht="45">
      <c r="A637" s="13" t="s">
        <v>6</v>
      </c>
      <c r="B637" s="11" t="s">
        <v>44</v>
      </c>
      <c r="C637" s="11" t="s">
        <v>70</v>
      </c>
      <c r="D637" s="11" t="s">
        <v>46</v>
      </c>
      <c r="E637" s="11" t="s">
        <v>324</v>
      </c>
      <c r="F637" s="11" t="s">
        <v>4</v>
      </c>
      <c r="G637" s="12">
        <v>270</v>
      </c>
      <c r="H637" s="12">
        <v>270</v>
      </c>
      <c r="I637" s="12">
        <v>225</v>
      </c>
      <c r="J637" s="12">
        <f t="shared" si="123"/>
        <v>83.33333333333334</v>
      </c>
      <c r="K637" s="12">
        <f t="shared" si="122"/>
        <v>83.33333333333334</v>
      </c>
    </row>
    <row r="638" spans="1:11" ht="30">
      <c r="A638" s="14" t="s">
        <v>31</v>
      </c>
      <c r="B638" s="11" t="s">
        <v>44</v>
      </c>
      <c r="C638" s="11" t="s">
        <v>70</v>
      </c>
      <c r="D638" s="11" t="s">
        <v>52</v>
      </c>
      <c r="E638" s="11"/>
      <c r="F638" s="11"/>
      <c r="G638" s="12">
        <f aca="true" t="shared" si="129" ref="G638:I639">G639</f>
        <v>7209.400000000001</v>
      </c>
      <c r="H638" s="12">
        <f t="shared" si="129"/>
        <v>7209.400000000001</v>
      </c>
      <c r="I638" s="12">
        <f t="shared" si="129"/>
        <v>6740.2</v>
      </c>
      <c r="J638" s="12">
        <f t="shared" si="123"/>
        <v>93.49183011068881</v>
      </c>
      <c r="K638" s="12">
        <f t="shared" si="122"/>
        <v>93.49183011068881</v>
      </c>
    </row>
    <row r="639" spans="1:11" ht="30">
      <c r="A639" s="14" t="s">
        <v>341</v>
      </c>
      <c r="B639" s="11" t="s">
        <v>44</v>
      </c>
      <c r="C639" s="11" t="s">
        <v>70</v>
      </c>
      <c r="D639" s="11" t="s">
        <v>52</v>
      </c>
      <c r="E639" s="11" t="s">
        <v>161</v>
      </c>
      <c r="F639" s="11"/>
      <c r="G639" s="12">
        <f t="shared" si="129"/>
        <v>7209.400000000001</v>
      </c>
      <c r="H639" s="12">
        <f t="shared" si="129"/>
        <v>7209.400000000001</v>
      </c>
      <c r="I639" s="12">
        <f t="shared" si="129"/>
        <v>6740.2</v>
      </c>
      <c r="J639" s="12">
        <f t="shared" si="123"/>
        <v>93.49183011068881</v>
      </c>
      <c r="K639" s="12">
        <f t="shared" si="122"/>
        <v>93.49183011068881</v>
      </c>
    </row>
    <row r="640" spans="1:11" ht="45">
      <c r="A640" s="10" t="s">
        <v>258</v>
      </c>
      <c r="B640" s="11" t="s">
        <v>44</v>
      </c>
      <c r="C640" s="11" t="s">
        <v>70</v>
      </c>
      <c r="D640" s="11" t="s">
        <v>52</v>
      </c>
      <c r="E640" s="11" t="s">
        <v>257</v>
      </c>
      <c r="F640" s="11"/>
      <c r="G640" s="12">
        <f>G641+G643+G647+G645</f>
        <v>7209.400000000001</v>
      </c>
      <c r="H640" s="12">
        <f>H641+H643+H647+H645</f>
        <v>7209.400000000001</v>
      </c>
      <c r="I640" s="12">
        <f>I641+I643+I647+I645</f>
        <v>6740.2</v>
      </c>
      <c r="J640" s="12">
        <f t="shared" si="123"/>
        <v>93.49183011068881</v>
      </c>
      <c r="K640" s="12">
        <f t="shared" si="122"/>
        <v>93.49183011068881</v>
      </c>
    </row>
    <row r="641" spans="1:11" ht="75">
      <c r="A641" s="10" t="s">
        <v>0</v>
      </c>
      <c r="B641" s="11" t="s">
        <v>44</v>
      </c>
      <c r="C641" s="11" t="s">
        <v>70</v>
      </c>
      <c r="D641" s="11" t="s">
        <v>52</v>
      </c>
      <c r="E641" s="11" t="s">
        <v>257</v>
      </c>
      <c r="F641" s="11" t="s">
        <v>228</v>
      </c>
      <c r="G641" s="12">
        <f>G642</f>
        <v>6564.6</v>
      </c>
      <c r="H641" s="12">
        <f>H642</f>
        <v>6564.6</v>
      </c>
      <c r="I641" s="12">
        <f>I642</f>
        <v>6225</v>
      </c>
      <c r="J641" s="12">
        <f t="shared" si="123"/>
        <v>94.82679828169272</v>
      </c>
      <c r="K641" s="12">
        <f t="shared" si="122"/>
        <v>94.82679828169272</v>
      </c>
    </row>
    <row r="642" spans="1:11" ht="30">
      <c r="A642" s="10" t="s">
        <v>22</v>
      </c>
      <c r="B642" s="11" t="s">
        <v>44</v>
      </c>
      <c r="C642" s="11" t="s">
        <v>70</v>
      </c>
      <c r="D642" s="11" t="s">
        <v>52</v>
      </c>
      <c r="E642" s="11" t="s">
        <v>257</v>
      </c>
      <c r="F642" s="11" t="s">
        <v>33</v>
      </c>
      <c r="G642" s="12">
        <f>7824.1-400-51.8-807.7</f>
        <v>6564.6</v>
      </c>
      <c r="H642" s="12">
        <f>7824.1-400-51.8-807.7</f>
        <v>6564.6</v>
      </c>
      <c r="I642" s="12">
        <v>6225</v>
      </c>
      <c r="J642" s="12">
        <f t="shared" si="123"/>
        <v>94.82679828169272</v>
      </c>
      <c r="K642" s="12">
        <f t="shared" si="122"/>
        <v>94.82679828169272</v>
      </c>
    </row>
    <row r="643" spans="1:11" ht="30">
      <c r="A643" s="10" t="s">
        <v>5</v>
      </c>
      <c r="B643" s="11" t="s">
        <v>44</v>
      </c>
      <c r="C643" s="11" t="s">
        <v>70</v>
      </c>
      <c r="D643" s="11" t="s">
        <v>52</v>
      </c>
      <c r="E643" s="11" t="s">
        <v>257</v>
      </c>
      <c r="F643" s="11" t="s">
        <v>3</v>
      </c>
      <c r="G643" s="12">
        <f>G644</f>
        <v>590</v>
      </c>
      <c r="H643" s="12">
        <f>H644</f>
        <v>590</v>
      </c>
      <c r="I643" s="12">
        <f>I644</f>
        <v>466.7</v>
      </c>
      <c r="J643" s="12">
        <f t="shared" si="123"/>
        <v>79.10169491525424</v>
      </c>
      <c r="K643" s="12">
        <f t="shared" si="122"/>
        <v>79.10169491525424</v>
      </c>
    </row>
    <row r="644" spans="1:11" ht="45">
      <c r="A644" s="10" t="s">
        <v>6</v>
      </c>
      <c r="B644" s="11" t="s">
        <v>44</v>
      </c>
      <c r="C644" s="11" t="s">
        <v>70</v>
      </c>
      <c r="D644" s="11" t="s">
        <v>52</v>
      </c>
      <c r="E644" s="11" t="s">
        <v>257</v>
      </c>
      <c r="F644" s="11" t="s">
        <v>4</v>
      </c>
      <c r="G644" s="12">
        <f>823.8-3-200-30.8</f>
        <v>590</v>
      </c>
      <c r="H644" s="12">
        <f>823.8-3-200-30.8</f>
        <v>590</v>
      </c>
      <c r="I644" s="12">
        <v>466.7</v>
      </c>
      <c r="J644" s="12">
        <f t="shared" si="123"/>
        <v>79.10169491525424</v>
      </c>
      <c r="K644" s="12">
        <f t="shared" si="122"/>
        <v>79.10169491525424</v>
      </c>
    </row>
    <row r="645" spans="1:11" ht="30">
      <c r="A645" s="10" t="s">
        <v>9</v>
      </c>
      <c r="B645" s="11" t="s">
        <v>44</v>
      </c>
      <c r="C645" s="11" t="s">
        <v>70</v>
      </c>
      <c r="D645" s="11" t="s">
        <v>52</v>
      </c>
      <c r="E645" s="11" t="s">
        <v>257</v>
      </c>
      <c r="F645" s="11" t="s">
        <v>7</v>
      </c>
      <c r="G645" s="12">
        <f>G646</f>
        <v>51.8</v>
      </c>
      <c r="H645" s="12">
        <f>H646</f>
        <v>51.8</v>
      </c>
      <c r="I645" s="12">
        <f>I646</f>
        <v>47.5</v>
      </c>
      <c r="J645" s="12">
        <f t="shared" si="123"/>
        <v>91.6988416988417</v>
      </c>
      <c r="K645" s="12">
        <f t="shared" si="122"/>
        <v>91.6988416988417</v>
      </c>
    </row>
    <row r="646" spans="1:11" ht="30">
      <c r="A646" s="13" t="s">
        <v>10</v>
      </c>
      <c r="B646" s="11" t="s">
        <v>44</v>
      </c>
      <c r="C646" s="11" t="s">
        <v>70</v>
      </c>
      <c r="D646" s="11" t="s">
        <v>52</v>
      </c>
      <c r="E646" s="11" t="s">
        <v>257</v>
      </c>
      <c r="F646" s="11" t="s">
        <v>8</v>
      </c>
      <c r="G646" s="12">
        <v>51.8</v>
      </c>
      <c r="H646" s="12">
        <v>51.8</v>
      </c>
      <c r="I646" s="12">
        <v>47.5</v>
      </c>
      <c r="J646" s="12">
        <f t="shared" si="123"/>
        <v>91.6988416988417</v>
      </c>
      <c r="K646" s="12">
        <f t="shared" si="122"/>
        <v>91.6988416988417</v>
      </c>
    </row>
    <row r="647" spans="1:11" ht="15">
      <c r="A647" s="10" t="s">
        <v>13</v>
      </c>
      <c r="B647" s="11" t="s">
        <v>44</v>
      </c>
      <c r="C647" s="11" t="s">
        <v>70</v>
      </c>
      <c r="D647" s="11" t="s">
        <v>52</v>
      </c>
      <c r="E647" s="11" t="s">
        <v>257</v>
      </c>
      <c r="F647" s="11" t="s">
        <v>11</v>
      </c>
      <c r="G647" s="12">
        <f>G648</f>
        <v>3</v>
      </c>
      <c r="H647" s="12">
        <f>H648</f>
        <v>3</v>
      </c>
      <c r="I647" s="12">
        <f>I648</f>
        <v>1</v>
      </c>
      <c r="J647" s="12">
        <f t="shared" si="123"/>
        <v>33.33333333333333</v>
      </c>
      <c r="K647" s="12">
        <f t="shared" si="122"/>
        <v>33.33333333333333</v>
      </c>
    </row>
    <row r="648" spans="1:11" ht="15">
      <c r="A648" s="10" t="s">
        <v>14</v>
      </c>
      <c r="B648" s="11" t="s">
        <v>44</v>
      </c>
      <c r="C648" s="11" t="s">
        <v>70</v>
      </c>
      <c r="D648" s="11" t="s">
        <v>52</v>
      </c>
      <c r="E648" s="11" t="s">
        <v>257</v>
      </c>
      <c r="F648" s="11" t="s">
        <v>12</v>
      </c>
      <c r="G648" s="12">
        <v>3</v>
      </c>
      <c r="H648" s="12">
        <v>3</v>
      </c>
      <c r="I648" s="12">
        <v>1</v>
      </c>
      <c r="J648" s="12">
        <f t="shared" si="123"/>
        <v>33.33333333333333</v>
      </c>
      <c r="K648" s="12">
        <f t="shared" si="122"/>
        <v>33.33333333333333</v>
      </c>
    </row>
    <row r="649" spans="1:11" ht="15">
      <c r="A649" s="14" t="s">
        <v>133</v>
      </c>
      <c r="B649" s="11" t="s">
        <v>44</v>
      </c>
      <c r="C649" s="11" t="s">
        <v>67</v>
      </c>
      <c r="D649" s="11"/>
      <c r="E649" s="11"/>
      <c r="F649" s="11"/>
      <c r="G649" s="12">
        <f aca="true" t="shared" si="130" ref="G649:I653">G650</f>
        <v>10819</v>
      </c>
      <c r="H649" s="12">
        <f t="shared" si="130"/>
        <v>10819</v>
      </c>
      <c r="I649" s="12">
        <f t="shared" si="130"/>
        <v>8432</v>
      </c>
      <c r="J649" s="12">
        <f t="shared" si="123"/>
        <v>77.93696275071633</v>
      </c>
      <c r="K649" s="12">
        <f t="shared" si="122"/>
        <v>77.93696275071633</v>
      </c>
    </row>
    <row r="650" spans="1:11" ht="15">
      <c r="A650" s="10" t="s">
        <v>134</v>
      </c>
      <c r="B650" s="11" t="s">
        <v>44</v>
      </c>
      <c r="C650" s="11" t="s">
        <v>67</v>
      </c>
      <c r="D650" s="11" t="s">
        <v>67</v>
      </c>
      <c r="E650" s="11"/>
      <c r="F650" s="11"/>
      <c r="G650" s="12">
        <f t="shared" si="130"/>
        <v>10819</v>
      </c>
      <c r="H650" s="12">
        <f t="shared" si="130"/>
        <v>10819</v>
      </c>
      <c r="I650" s="12">
        <f t="shared" si="130"/>
        <v>8432</v>
      </c>
      <c r="J650" s="12">
        <f t="shared" si="123"/>
        <v>77.93696275071633</v>
      </c>
      <c r="K650" s="12">
        <f t="shared" si="122"/>
        <v>77.93696275071633</v>
      </c>
    </row>
    <row r="651" spans="1:11" ht="30">
      <c r="A651" s="14" t="s">
        <v>341</v>
      </c>
      <c r="B651" s="11" t="s">
        <v>44</v>
      </c>
      <c r="C651" s="11" t="s">
        <v>67</v>
      </c>
      <c r="D651" s="11" t="s">
        <v>67</v>
      </c>
      <c r="E651" s="11" t="s">
        <v>161</v>
      </c>
      <c r="F651" s="11"/>
      <c r="G651" s="12">
        <f t="shared" si="130"/>
        <v>10819</v>
      </c>
      <c r="H651" s="12">
        <f t="shared" si="130"/>
        <v>10819</v>
      </c>
      <c r="I651" s="12">
        <f t="shared" si="130"/>
        <v>8432</v>
      </c>
      <c r="J651" s="12">
        <f t="shared" si="123"/>
        <v>77.93696275071633</v>
      </c>
      <c r="K651" s="12">
        <f t="shared" si="122"/>
        <v>77.93696275071633</v>
      </c>
    </row>
    <row r="652" spans="1:11" ht="75">
      <c r="A652" s="27" t="s">
        <v>132</v>
      </c>
      <c r="B652" s="11" t="s">
        <v>44</v>
      </c>
      <c r="C652" s="11" t="s">
        <v>67</v>
      </c>
      <c r="D652" s="11" t="s">
        <v>67</v>
      </c>
      <c r="E652" s="11" t="s">
        <v>165</v>
      </c>
      <c r="F652" s="11"/>
      <c r="G652" s="12">
        <f t="shared" si="130"/>
        <v>10819</v>
      </c>
      <c r="H652" s="12">
        <f t="shared" si="130"/>
        <v>10819</v>
      </c>
      <c r="I652" s="12">
        <f t="shared" si="130"/>
        <v>8432</v>
      </c>
      <c r="J652" s="12">
        <f t="shared" si="123"/>
        <v>77.93696275071633</v>
      </c>
      <c r="K652" s="12">
        <f t="shared" si="122"/>
        <v>77.93696275071633</v>
      </c>
    </row>
    <row r="653" spans="1:11" ht="30">
      <c r="A653" s="10" t="s">
        <v>5</v>
      </c>
      <c r="B653" s="11" t="s">
        <v>44</v>
      </c>
      <c r="C653" s="11" t="s">
        <v>67</v>
      </c>
      <c r="D653" s="11" t="s">
        <v>67</v>
      </c>
      <c r="E653" s="11" t="s">
        <v>165</v>
      </c>
      <c r="F653" s="11" t="s">
        <v>3</v>
      </c>
      <c r="G653" s="12">
        <f t="shared" si="130"/>
        <v>10819</v>
      </c>
      <c r="H653" s="12">
        <f t="shared" si="130"/>
        <v>10819</v>
      </c>
      <c r="I653" s="12">
        <f t="shared" si="130"/>
        <v>8432</v>
      </c>
      <c r="J653" s="12">
        <f t="shared" si="123"/>
        <v>77.93696275071633</v>
      </c>
      <c r="K653" s="12">
        <f t="shared" si="122"/>
        <v>77.93696275071633</v>
      </c>
    </row>
    <row r="654" spans="1:11" ht="45">
      <c r="A654" s="10" t="s">
        <v>6</v>
      </c>
      <c r="B654" s="11" t="s">
        <v>44</v>
      </c>
      <c r="C654" s="11" t="s">
        <v>67</v>
      </c>
      <c r="D654" s="11" t="s">
        <v>67</v>
      </c>
      <c r="E654" s="11" t="s">
        <v>165</v>
      </c>
      <c r="F654" s="11" t="s">
        <v>4</v>
      </c>
      <c r="G654" s="12">
        <f>14683-3864</f>
        <v>10819</v>
      </c>
      <c r="H654" s="12">
        <f>14683-3864</f>
        <v>10819</v>
      </c>
      <c r="I654" s="12">
        <v>8432</v>
      </c>
      <c r="J654" s="12">
        <f t="shared" si="123"/>
        <v>77.93696275071633</v>
      </c>
      <c r="K654" s="12">
        <f t="shared" si="122"/>
        <v>77.93696275071633</v>
      </c>
    </row>
    <row r="655" spans="1:11" ht="15">
      <c r="A655" s="14" t="s">
        <v>84</v>
      </c>
      <c r="B655" s="11" t="s">
        <v>44</v>
      </c>
      <c r="C655" s="11" t="s">
        <v>83</v>
      </c>
      <c r="D655" s="11"/>
      <c r="E655" s="11"/>
      <c r="F655" s="11"/>
      <c r="G655" s="12">
        <f>G656+G663+G690+G705</f>
        <v>46027.1</v>
      </c>
      <c r="H655" s="12">
        <f>H656+H663+H690+H705</f>
        <v>46027.1</v>
      </c>
      <c r="I655" s="12">
        <f>I656+I663+I690+I705</f>
        <v>43811.3</v>
      </c>
      <c r="J655" s="12">
        <f t="shared" si="123"/>
        <v>95.18587962309162</v>
      </c>
      <c r="K655" s="12">
        <f t="shared" si="122"/>
        <v>95.18587962309162</v>
      </c>
    </row>
    <row r="656" spans="1:11" ht="15">
      <c r="A656" s="14" t="s">
        <v>85</v>
      </c>
      <c r="B656" s="11" t="s">
        <v>44</v>
      </c>
      <c r="C656" s="11" t="s">
        <v>83</v>
      </c>
      <c r="D656" s="11" t="s">
        <v>46</v>
      </c>
      <c r="E656" s="11"/>
      <c r="F656" s="11"/>
      <c r="G656" s="12">
        <f aca="true" t="shared" si="131" ref="G656:I661">G657</f>
        <v>6718.8</v>
      </c>
      <c r="H656" s="12">
        <f t="shared" si="131"/>
        <v>6718.8</v>
      </c>
      <c r="I656" s="12">
        <f t="shared" si="131"/>
        <v>6152.5</v>
      </c>
      <c r="J656" s="12">
        <f t="shared" si="123"/>
        <v>91.57141156158838</v>
      </c>
      <c r="K656" s="12">
        <f t="shared" si="122"/>
        <v>91.57141156158838</v>
      </c>
    </row>
    <row r="657" spans="1:11" ht="45">
      <c r="A657" s="10" t="s">
        <v>484</v>
      </c>
      <c r="B657" s="11" t="s">
        <v>44</v>
      </c>
      <c r="C657" s="11" t="s">
        <v>83</v>
      </c>
      <c r="D657" s="11" t="s">
        <v>46</v>
      </c>
      <c r="E657" s="11" t="s">
        <v>176</v>
      </c>
      <c r="F657" s="11"/>
      <c r="G657" s="12">
        <f t="shared" si="131"/>
        <v>6718.8</v>
      </c>
      <c r="H657" s="12">
        <f t="shared" si="131"/>
        <v>6718.8</v>
      </c>
      <c r="I657" s="12">
        <f t="shared" si="131"/>
        <v>6152.5</v>
      </c>
      <c r="J657" s="12">
        <f t="shared" si="123"/>
        <v>91.57141156158838</v>
      </c>
      <c r="K657" s="12">
        <f t="shared" si="122"/>
        <v>91.57141156158838</v>
      </c>
    </row>
    <row r="658" spans="1:11" ht="15">
      <c r="A658" s="14" t="s">
        <v>129</v>
      </c>
      <c r="B658" s="11" t="s">
        <v>44</v>
      </c>
      <c r="C658" s="11" t="s">
        <v>83</v>
      </c>
      <c r="D658" s="11" t="s">
        <v>46</v>
      </c>
      <c r="E658" s="11" t="s">
        <v>485</v>
      </c>
      <c r="F658" s="11"/>
      <c r="G658" s="12">
        <f t="shared" si="131"/>
        <v>6718.8</v>
      </c>
      <c r="H658" s="12">
        <f t="shared" si="131"/>
        <v>6718.8</v>
      </c>
      <c r="I658" s="12">
        <f t="shared" si="131"/>
        <v>6152.5</v>
      </c>
      <c r="J658" s="12">
        <f t="shared" si="123"/>
        <v>91.57141156158838</v>
      </c>
      <c r="K658" s="12">
        <f t="shared" si="122"/>
        <v>91.57141156158838</v>
      </c>
    </row>
    <row r="659" spans="1:11" ht="30">
      <c r="A659" s="13" t="s">
        <v>184</v>
      </c>
      <c r="B659" s="11" t="s">
        <v>44</v>
      </c>
      <c r="C659" s="11" t="s">
        <v>83</v>
      </c>
      <c r="D659" s="11" t="s">
        <v>46</v>
      </c>
      <c r="E659" s="11" t="s">
        <v>486</v>
      </c>
      <c r="F659" s="11"/>
      <c r="G659" s="12">
        <f t="shared" si="131"/>
        <v>6718.8</v>
      </c>
      <c r="H659" s="12">
        <f t="shared" si="131"/>
        <v>6718.8</v>
      </c>
      <c r="I659" s="12">
        <f t="shared" si="131"/>
        <v>6152.5</v>
      </c>
      <c r="J659" s="12">
        <f t="shared" si="123"/>
        <v>91.57141156158838</v>
      </c>
      <c r="K659" s="12">
        <f aca="true" t="shared" si="132" ref="K659:K722">I659/H659*100</f>
        <v>91.57141156158838</v>
      </c>
    </row>
    <row r="660" spans="1:11" ht="60">
      <c r="A660" s="14" t="s">
        <v>487</v>
      </c>
      <c r="B660" s="11" t="s">
        <v>44</v>
      </c>
      <c r="C660" s="11" t="s">
        <v>83</v>
      </c>
      <c r="D660" s="11" t="s">
        <v>46</v>
      </c>
      <c r="E660" s="11" t="s">
        <v>488</v>
      </c>
      <c r="F660" s="11"/>
      <c r="G660" s="12">
        <f t="shared" si="131"/>
        <v>6718.8</v>
      </c>
      <c r="H660" s="12">
        <f t="shared" si="131"/>
        <v>6718.8</v>
      </c>
      <c r="I660" s="12">
        <f t="shared" si="131"/>
        <v>6152.5</v>
      </c>
      <c r="J660" s="12">
        <f aca="true" t="shared" si="133" ref="J660:J723">I660/G660*100</f>
        <v>91.57141156158838</v>
      </c>
      <c r="K660" s="12">
        <f t="shared" si="132"/>
        <v>91.57141156158838</v>
      </c>
    </row>
    <row r="661" spans="1:11" ht="30">
      <c r="A661" s="10" t="s">
        <v>9</v>
      </c>
      <c r="B661" s="11" t="s">
        <v>44</v>
      </c>
      <c r="C661" s="11" t="s">
        <v>83</v>
      </c>
      <c r="D661" s="11" t="s">
        <v>46</v>
      </c>
      <c r="E661" s="11" t="s">
        <v>488</v>
      </c>
      <c r="F661" s="11" t="s">
        <v>7</v>
      </c>
      <c r="G661" s="12">
        <f t="shared" si="131"/>
        <v>6718.8</v>
      </c>
      <c r="H661" s="12">
        <f t="shared" si="131"/>
        <v>6718.8</v>
      </c>
      <c r="I661" s="12">
        <f t="shared" si="131"/>
        <v>6152.5</v>
      </c>
      <c r="J661" s="12">
        <f t="shared" si="133"/>
        <v>91.57141156158838</v>
      </c>
      <c r="K661" s="12">
        <f t="shared" si="132"/>
        <v>91.57141156158838</v>
      </c>
    </row>
    <row r="662" spans="1:11" ht="30">
      <c r="A662" s="16" t="s">
        <v>10</v>
      </c>
      <c r="B662" s="11" t="s">
        <v>44</v>
      </c>
      <c r="C662" s="11" t="s">
        <v>83</v>
      </c>
      <c r="D662" s="11" t="s">
        <v>46</v>
      </c>
      <c r="E662" s="11" t="s">
        <v>488</v>
      </c>
      <c r="F662" s="20" t="s">
        <v>8</v>
      </c>
      <c r="G662" s="12">
        <f>6000+718.8</f>
        <v>6718.8</v>
      </c>
      <c r="H662" s="12">
        <f>6000+718.8</f>
        <v>6718.8</v>
      </c>
      <c r="I662" s="12">
        <v>6152.5</v>
      </c>
      <c r="J662" s="12">
        <f t="shared" si="133"/>
        <v>91.57141156158838</v>
      </c>
      <c r="K662" s="12">
        <f t="shared" si="132"/>
        <v>91.57141156158838</v>
      </c>
    </row>
    <row r="663" spans="1:11" ht="15">
      <c r="A663" s="14" t="s">
        <v>86</v>
      </c>
      <c r="B663" s="11" t="s">
        <v>44</v>
      </c>
      <c r="C663" s="11" t="s">
        <v>83</v>
      </c>
      <c r="D663" s="11" t="s">
        <v>49</v>
      </c>
      <c r="E663" s="11"/>
      <c r="F663" s="11"/>
      <c r="G663" s="12">
        <f>G664+G684+G678</f>
        <v>21636.5</v>
      </c>
      <c r="H663" s="12">
        <f>H664+H684+H678</f>
        <v>21636.5</v>
      </c>
      <c r="I663" s="12">
        <f>I664+I684+I678</f>
        <v>20269.9</v>
      </c>
      <c r="J663" s="12">
        <f t="shared" si="133"/>
        <v>93.68382132045386</v>
      </c>
      <c r="K663" s="12">
        <f t="shared" si="132"/>
        <v>93.68382132045386</v>
      </c>
    </row>
    <row r="664" spans="1:11" ht="45">
      <c r="A664" s="10" t="s">
        <v>446</v>
      </c>
      <c r="B664" s="11" t="s">
        <v>44</v>
      </c>
      <c r="C664" s="11" t="s">
        <v>83</v>
      </c>
      <c r="D664" s="11" t="s">
        <v>49</v>
      </c>
      <c r="E664" s="20" t="s">
        <v>214</v>
      </c>
      <c r="F664" s="20"/>
      <c r="G664" s="29">
        <f>G665+G670</f>
        <v>3537</v>
      </c>
      <c r="H664" s="29">
        <f>H665+H670</f>
        <v>3537</v>
      </c>
      <c r="I664" s="29">
        <f>I665+I670</f>
        <v>3526.4</v>
      </c>
      <c r="J664" s="12">
        <f t="shared" si="133"/>
        <v>99.70031099802092</v>
      </c>
      <c r="K664" s="12">
        <f t="shared" si="132"/>
        <v>99.70031099802092</v>
      </c>
    </row>
    <row r="665" spans="1:11" ht="60">
      <c r="A665" s="10" t="s">
        <v>233</v>
      </c>
      <c r="B665" s="11" t="s">
        <v>44</v>
      </c>
      <c r="C665" s="11" t="s">
        <v>83</v>
      </c>
      <c r="D665" s="11" t="s">
        <v>49</v>
      </c>
      <c r="E665" s="20" t="s">
        <v>234</v>
      </c>
      <c r="F665" s="11"/>
      <c r="G665" s="29">
        <f aca="true" t="shared" si="134" ref="G665:I668">G666</f>
        <v>737</v>
      </c>
      <c r="H665" s="29">
        <f t="shared" si="134"/>
        <v>737</v>
      </c>
      <c r="I665" s="29">
        <f t="shared" si="134"/>
        <v>736.4</v>
      </c>
      <c r="J665" s="12">
        <f t="shared" si="133"/>
        <v>99.91858887381275</v>
      </c>
      <c r="K665" s="12">
        <f t="shared" si="132"/>
        <v>99.91858887381275</v>
      </c>
    </row>
    <row r="666" spans="1:11" ht="45">
      <c r="A666" s="13" t="s">
        <v>448</v>
      </c>
      <c r="B666" s="11" t="s">
        <v>44</v>
      </c>
      <c r="C666" s="11" t="s">
        <v>83</v>
      </c>
      <c r="D666" s="11" t="s">
        <v>49</v>
      </c>
      <c r="E666" s="20" t="s">
        <v>236</v>
      </c>
      <c r="F666" s="11"/>
      <c r="G666" s="29">
        <f t="shared" si="134"/>
        <v>737</v>
      </c>
      <c r="H666" s="29">
        <f t="shared" si="134"/>
        <v>737</v>
      </c>
      <c r="I666" s="29">
        <f t="shared" si="134"/>
        <v>736.4</v>
      </c>
      <c r="J666" s="12">
        <f t="shared" si="133"/>
        <v>99.91858887381275</v>
      </c>
      <c r="K666" s="12">
        <f t="shared" si="132"/>
        <v>99.91858887381275</v>
      </c>
    </row>
    <row r="667" spans="1:11" ht="30">
      <c r="A667" s="16" t="s">
        <v>449</v>
      </c>
      <c r="B667" s="11" t="s">
        <v>44</v>
      </c>
      <c r="C667" s="11" t="s">
        <v>83</v>
      </c>
      <c r="D667" s="11" t="s">
        <v>49</v>
      </c>
      <c r="E667" s="20" t="s">
        <v>271</v>
      </c>
      <c r="F667" s="11"/>
      <c r="G667" s="29">
        <f t="shared" si="134"/>
        <v>737</v>
      </c>
      <c r="H667" s="29">
        <f t="shared" si="134"/>
        <v>737</v>
      </c>
      <c r="I667" s="29">
        <f t="shared" si="134"/>
        <v>736.4</v>
      </c>
      <c r="J667" s="12">
        <f t="shared" si="133"/>
        <v>99.91858887381275</v>
      </c>
      <c r="K667" s="12">
        <f t="shared" si="132"/>
        <v>99.91858887381275</v>
      </c>
    </row>
    <row r="668" spans="1:11" ht="30">
      <c r="A668" s="10" t="s">
        <v>9</v>
      </c>
      <c r="B668" s="11" t="s">
        <v>44</v>
      </c>
      <c r="C668" s="11" t="s">
        <v>83</v>
      </c>
      <c r="D668" s="11" t="s">
        <v>49</v>
      </c>
      <c r="E668" s="20" t="s">
        <v>271</v>
      </c>
      <c r="F668" s="11" t="s">
        <v>7</v>
      </c>
      <c r="G668" s="29">
        <f t="shared" si="134"/>
        <v>737</v>
      </c>
      <c r="H668" s="29">
        <f t="shared" si="134"/>
        <v>737</v>
      </c>
      <c r="I668" s="29">
        <f t="shared" si="134"/>
        <v>736.4</v>
      </c>
      <c r="J668" s="12">
        <f t="shared" si="133"/>
        <v>99.91858887381275</v>
      </c>
      <c r="K668" s="12">
        <f t="shared" si="132"/>
        <v>99.91858887381275</v>
      </c>
    </row>
    <row r="669" spans="1:11" ht="30">
      <c r="A669" s="16" t="s">
        <v>10</v>
      </c>
      <c r="B669" s="11" t="s">
        <v>44</v>
      </c>
      <c r="C669" s="11" t="s">
        <v>83</v>
      </c>
      <c r="D669" s="11" t="s">
        <v>49</v>
      </c>
      <c r="E669" s="20" t="s">
        <v>271</v>
      </c>
      <c r="F669" s="11" t="s">
        <v>8</v>
      </c>
      <c r="G669" s="29">
        <f>729+8</f>
        <v>737</v>
      </c>
      <c r="H669" s="29">
        <f>729+8</f>
        <v>737</v>
      </c>
      <c r="I669" s="29">
        <v>736.4</v>
      </c>
      <c r="J669" s="12">
        <f t="shared" si="133"/>
        <v>99.91858887381275</v>
      </c>
      <c r="K669" s="12">
        <f t="shared" si="132"/>
        <v>99.91858887381275</v>
      </c>
    </row>
    <row r="670" spans="1:11" ht="30">
      <c r="A670" s="10" t="s">
        <v>574</v>
      </c>
      <c r="B670" s="11" t="s">
        <v>44</v>
      </c>
      <c r="C670" s="11" t="s">
        <v>83</v>
      </c>
      <c r="D670" s="11" t="s">
        <v>49</v>
      </c>
      <c r="E670" s="20" t="s">
        <v>575</v>
      </c>
      <c r="F670" s="11"/>
      <c r="G670" s="29">
        <f>G671</f>
        <v>2800</v>
      </c>
      <c r="H670" s="29">
        <f>H671</f>
        <v>2800</v>
      </c>
      <c r="I670" s="29">
        <f>I671</f>
        <v>2790</v>
      </c>
      <c r="J670" s="12">
        <f t="shared" si="133"/>
        <v>99.64285714285714</v>
      </c>
      <c r="K670" s="12">
        <f t="shared" si="132"/>
        <v>99.64285714285714</v>
      </c>
    </row>
    <row r="671" spans="1:11" ht="45">
      <c r="A671" s="13" t="s">
        <v>576</v>
      </c>
      <c r="B671" s="11" t="s">
        <v>44</v>
      </c>
      <c r="C671" s="11" t="s">
        <v>83</v>
      </c>
      <c r="D671" s="11" t="s">
        <v>49</v>
      </c>
      <c r="E671" s="20" t="s">
        <v>577</v>
      </c>
      <c r="F671" s="11"/>
      <c r="G671" s="29">
        <f>G675+G672</f>
        <v>2800</v>
      </c>
      <c r="H671" s="29">
        <f>H675+H672</f>
        <v>2800</v>
      </c>
      <c r="I671" s="29">
        <f>I675+I672</f>
        <v>2790</v>
      </c>
      <c r="J671" s="12">
        <f t="shared" si="133"/>
        <v>99.64285714285714</v>
      </c>
      <c r="K671" s="12">
        <f t="shared" si="132"/>
        <v>99.64285714285714</v>
      </c>
    </row>
    <row r="672" spans="1:11" ht="45">
      <c r="A672" s="10" t="s">
        <v>604</v>
      </c>
      <c r="B672" s="11" t="s">
        <v>44</v>
      </c>
      <c r="C672" s="11" t="s">
        <v>83</v>
      </c>
      <c r="D672" s="11" t="s">
        <v>49</v>
      </c>
      <c r="E672" s="20" t="s">
        <v>602</v>
      </c>
      <c r="F672" s="11"/>
      <c r="G672" s="29">
        <f aca="true" t="shared" si="135" ref="G672:I673">G673</f>
        <v>1698</v>
      </c>
      <c r="H672" s="29">
        <f t="shared" si="135"/>
        <v>1698</v>
      </c>
      <c r="I672" s="29">
        <f t="shared" si="135"/>
        <v>1691.3</v>
      </c>
      <c r="J672" s="12">
        <f t="shared" si="133"/>
        <v>99.60541813898705</v>
      </c>
      <c r="K672" s="12">
        <f t="shared" si="132"/>
        <v>99.60541813898705</v>
      </c>
    </row>
    <row r="673" spans="1:11" ht="45">
      <c r="A673" s="13" t="s">
        <v>16</v>
      </c>
      <c r="B673" s="11" t="s">
        <v>44</v>
      </c>
      <c r="C673" s="11" t="s">
        <v>83</v>
      </c>
      <c r="D673" s="11" t="s">
        <v>49</v>
      </c>
      <c r="E673" s="20" t="s">
        <v>602</v>
      </c>
      <c r="F673" s="11" t="s">
        <v>17</v>
      </c>
      <c r="G673" s="29">
        <f t="shared" si="135"/>
        <v>1698</v>
      </c>
      <c r="H673" s="29">
        <f t="shared" si="135"/>
        <v>1698</v>
      </c>
      <c r="I673" s="29">
        <f t="shared" si="135"/>
        <v>1691.3</v>
      </c>
      <c r="J673" s="12">
        <f t="shared" si="133"/>
        <v>99.60541813898705</v>
      </c>
      <c r="K673" s="12">
        <f t="shared" si="132"/>
        <v>99.60541813898705</v>
      </c>
    </row>
    <row r="674" spans="1:11" ht="15">
      <c r="A674" s="13" t="s">
        <v>93</v>
      </c>
      <c r="B674" s="11" t="s">
        <v>44</v>
      </c>
      <c r="C674" s="11" t="s">
        <v>83</v>
      </c>
      <c r="D674" s="11" t="s">
        <v>49</v>
      </c>
      <c r="E674" s="20" t="s">
        <v>602</v>
      </c>
      <c r="F674" s="11" t="s">
        <v>92</v>
      </c>
      <c r="G674" s="29">
        <v>1698</v>
      </c>
      <c r="H674" s="29">
        <v>1698</v>
      </c>
      <c r="I674" s="29">
        <v>1691.3</v>
      </c>
      <c r="J674" s="12">
        <f t="shared" si="133"/>
        <v>99.60541813898705</v>
      </c>
      <c r="K674" s="12">
        <f t="shared" si="132"/>
        <v>99.60541813898705</v>
      </c>
    </row>
    <row r="675" spans="1:11" ht="75">
      <c r="A675" s="16" t="s">
        <v>585</v>
      </c>
      <c r="B675" s="11" t="s">
        <v>44</v>
      </c>
      <c r="C675" s="11" t="s">
        <v>83</v>
      </c>
      <c r="D675" s="11" t="s">
        <v>49</v>
      </c>
      <c r="E675" s="20" t="s">
        <v>586</v>
      </c>
      <c r="F675" s="11"/>
      <c r="G675" s="29">
        <f aca="true" t="shared" si="136" ref="G675:I676">G676</f>
        <v>1102</v>
      </c>
      <c r="H675" s="29">
        <f t="shared" si="136"/>
        <v>1102</v>
      </c>
      <c r="I675" s="29">
        <f t="shared" si="136"/>
        <v>1098.7</v>
      </c>
      <c r="J675" s="12">
        <f t="shared" si="133"/>
        <v>99.7005444646098</v>
      </c>
      <c r="K675" s="12">
        <f t="shared" si="132"/>
        <v>99.7005444646098</v>
      </c>
    </row>
    <row r="676" spans="1:11" ht="45">
      <c r="A676" s="13" t="s">
        <v>16</v>
      </c>
      <c r="B676" s="11" t="s">
        <v>44</v>
      </c>
      <c r="C676" s="11" t="s">
        <v>83</v>
      </c>
      <c r="D676" s="11" t="s">
        <v>49</v>
      </c>
      <c r="E676" s="20" t="s">
        <v>586</v>
      </c>
      <c r="F676" s="11" t="s">
        <v>17</v>
      </c>
      <c r="G676" s="29">
        <f t="shared" si="136"/>
        <v>1102</v>
      </c>
      <c r="H676" s="29">
        <f t="shared" si="136"/>
        <v>1102</v>
      </c>
      <c r="I676" s="29">
        <f t="shared" si="136"/>
        <v>1098.7</v>
      </c>
      <c r="J676" s="12">
        <f t="shared" si="133"/>
        <v>99.7005444646098</v>
      </c>
      <c r="K676" s="12">
        <f t="shared" si="132"/>
        <v>99.7005444646098</v>
      </c>
    </row>
    <row r="677" spans="1:11" ht="15">
      <c r="A677" s="13" t="s">
        <v>93</v>
      </c>
      <c r="B677" s="11" t="s">
        <v>44</v>
      </c>
      <c r="C677" s="11" t="s">
        <v>83</v>
      </c>
      <c r="D677" s="11" t="s">
        <v>49</v>
      </c>
      <c r="E677" s="20" t="s">
        <v>586</v>
      </c>
      <c r="F677" s="11" t="s">
        <v>92</v>
      </c>
      <c r="G677" s="29">
        <f>1112-10</f>
        <v>1102</v>
      </c>
      <c r="H677" s="29">
        <f>1112-10</f>
        <v>1102</v>
      </c>
      <c r="I677" s="29">
        <v>1098.7</v>
      </c>
      <c r="J677" s="12">
        <f t="shared" si="133"/>
        <v>99.7005444646098</v>
      </c>
      <c r="K677" s="12">
        <f t="shared" si="132"/>
        <v>99.7005444646098</v>
      </c>
    </row>
    <row r="678" spans="1:11" ht="45">
      <c r="A678" s="13" t="s">
        <v>567</v>
      </c>
      <c r="B678" s="11" t="s">
        <v>44</v>
      </c>
      <c r="C678" s="11" t="s">
        <v>83</v>
      </c>
      <c r="D678" s="11" t="s">
        <v>49</v>
      </c>
      <c r="E678" s="11" t="s">
        <v>215</v>
      </c>
      <c r="F678" s="11"/>
      <c r="G678" s="29">
        <f aca="true" t="shared" si="137" ref="G678:I682">G679</f>
        <v>1199.5</v>
      </c>
      <c r="H678" s="29">
        <f t="shared" si="137"/>
        <v>1199.5</v>
      </c>
      <c r="I678" s="29">
        <f t="shared" si="137"/>
        <v>1199.5</v>
      </c>
      <c r="J678" s="12">
        <f t="shared" si="133"/>
        <v>100</v>
      </c>
      <c r="K678" s="12">
        <f t="shared" si="132"/>
        <v>100</v>
      </c>
    </row>
    <row r="679" spans="1:11" ht="30">
      <c r="A679" s="16" t="s">
        <v>568</v>
      </c>
      <c r="B679" s="11" t="s">
        <v>44</v>
      </c>
      <c r="C679" s="11" t="s">
        <v>83</v>
      </c>
      <c r="D679" s="11" t="s">
        <v>49</v>
      </c>
      <c r="E679" s="20" t="s">
        <v>569</v>
      </c>
      <c r="F679" s="20"/>
      <c r="G679" s="29">
        <f t="shared" si="137"/>
        <v>1199.5</v>
      </c>
      <c r="H679" s="29">
        <f t="shared" si="137"/>
        <v>1199.5</v>
      </c>
      <c r="I679" s="29">
        <f t="shared" si="137"/>
        <v>1199.5</v>
      </c>
      <c r="J679" s="12">
        <f t="shared" si="133"/>
        <v>100</v>
      </c>
      <c r="K679" s="12">
        <f t="shared" si="132"/>
        <v>100</v>
      </c>
    </row>
    <row r="680" spans="1:11" ht="45">
      <c r="A680" s="13" t="s">
        <v>570</v>
      </c>
      <c r="B680" s="11" t="s">
        <v>44</v>
      </c>
      <c r="C680" s="11" t="s">
        <v>83</v>
      </c>
      <c r="D680" s="11" t="s">
        <v>49</v>
      </c>
      <c r="E680" s="20" t="s">
        <v>571</v>
      </c>
      <c r="F680" s="20"/>
      <c r="G680" s="29">
        <f t="shared" si="137"/>
        <v>1199.5</v>
      </c>
      <c r="H680" s="29">
        <f t="shared" si="137"/>
        <v>1199.5</v>
      </c>
      <c r="I680" s="29">
        <f t="shared" si="137"/>
        <v>1199.5</v>
      </c>
      <c r="J680" s="12">
        <f t="shared" si="133"/>
        <v>100</v>
      </c>
      <c r="K680" s="12">
        <f t="shared" si="132"/>
        <v>100</v>
      </c>
    </row>
    <row r="681" spans="1:11" ht="75">
      <c r="A681" s="13" t="s">
        <v>572</v>
      </c>
      <c r="B681" s="11" t="s">
        <v>44</v>
      </c>
      <c r="C681" s="11" t="s">
        <v>83</v>
      </c>
      <c r="D681" s="11" t="s">
        <v>49</v>
      </c>
      <c r="E681" s="20" t="s">
        <v>573</v>
      </c>
      <c r="F681" s="20"/>
      <c r="G681" s="29">
        <f t="shared" si="137"/>
        <v>1199.5</v>
      </c>
      <c r="H681" s="29">
        <f t="shared" si="137"/>
        <v>1199.5</v>
      </c>
      <c r="I681" s="29">
        <f t="shared" si="137"/>
        <v>1199.5</v>
      </c>
      <c r="J681" s="12">
        <f t="shared" si="133"/>
        <v>100</v>
      </c>
      <c r="K681" s="12">
        <f t="shared" si="132"/>
        <v>100</v>
      </c>
    </row>
    <row r="682" spans="1:11" ht="30">
      <c r="A682" s="23" t="s">
        <v>9</v>
      </c>
      <c r="B682" s="11" t="s">
        <v>44</v>
      </c>
      <c r="C682" s="11" t="s">
        <v>83</v>
      </c>
      <c r="D682" s="11" t="s">
        <v>49</v>
      </c>
      <c r="E682" s="20" t="s">
        <v>573</v>
      </c>
      <c r="F682" s="20" t="s">
        <v>7</v>
      </c>
      <c r="G682" s="29">
        <f t="shared" si="137"/>
        <v>1199.5</v>
      </c>
      <c r="H682" s="29">
        <f t="shared" si="137"/>
        <v>1199.5</v>
      </c>
      <c r="I682" s="29">
        <f t="shared" si="137"/>
        <v>1199.5</v>
      </c>
      <c r="J682" s="12">
        <f t="shared" si="133"/>
        <v>100</v>
      </c>
      <c r="K682" s="12">
        <f t="shared" si="132"/>
        <v>100</v>
      </c>
    </row>
    <row r="683" spans="1:11" ht="30">
      <c r="A683" s="23" t="s">
        <v>99</v>
      </c>
      <c r="B683" s="11" t="s">
        <v>44</v>
      </c>
      <c r="C683" s="11" t="s">
        <v>83</v>
      </c>
      <c r="D683" s="11" t="s">
        <v>49</v>
      </c>
      <c r="E683" s="20" t="s">
        <v>573</v>
      </c>
      <c r="F683" s="20" t="s">
        <v>226</v>
      </c>
      <c r="G683" s="29">
        <f>900+299.5</f>
        <v>1199.5</v>
      </c>
      <c r="H683" s="29">
        <f>900+299.5</f>
        <v>1199.5</v>
      </c>
      <c r="I683" s="29">
        <v>1199.5</v>
      </c>
      <c r="J683" s="12">
        <f t="shared" si="133"/>
        <v>100</v>
      </c>
      <c r="K683" s="12">
        <f t="shared" si="132"/>
        <v>100</v>
      </c>
    </row>
    <row r="684" spans="1:11" ht="45">
      <c r="A684" s="13" t="s">
        <v>15</v>
      </c>
      <c r="B684" s="11" t="s">
        <v>44</v>
      </c>
      <c r="C684" s="11" t="s">
        <v>83</v>
      </c>
      <c r="D684" s="11" t="s">
        <v>49</v>
      </c>
      <c r="E684" s="11" t="s">
        <v>159</v>
      </c>
      <c r="F684" s="11"/>
      <c r="G684" s="12">
        <f>G685</f>
        <v>16900</v>
      </c>
      <c r="H684" s="12">
        <f>H685</f>
        <v>16900</v>
      </c>
      <c r="I684" s="12">
        <f>I685</f>
        <v>15544</v>
      </c>
      <c r="J684" s="12">
        <f t="shared" si="133"/>
        <v>91.97633136094674</v>
      </c>
      <c r="K684" s="12">
        <f t="shared" si="132"/>
        <v>91.97633136094674</v>
      </c>
    </row>
    <row r="685" spans="1:11" ht="30">
      <c r="A685" s="15" t="s">
        <v>645</v>
      </c>
      <c r="B685" s="11" t="s">
        <v>44</v>
      </c>
      <c r="C685" s="11" t="s">
        <v>83</v>
      </c>
      <c r="D685" s="11" t="s">
        <v>49</v>
      </c>
      <c r="E685" s="11" t="s">
        <v>160</v>
      </c>
      <c r="F685" s="11"/>
      <c r="G685" s="12">
        <f>G686+G688</f>
        <v>16900</v>
      </c>
      <c r="H685" s="12">
        <f>H686+H688</f>
        <v>16900</v>
      </c>
      <c r="I685" s="12">
        <f>I686+I688</f>
        <v>15544</v>
      </c>
      <c r="J685" s="12">
        <f t="shared" si="133"/>
        <v>91.97633136094674</v>
      </c>
      <c r="K685" s="12">
        <f t="shared" si="132"/>
        <v>91.97633136094674</v>
      </c>
    </row>
    <row r="686" spans="1:11" ht="30">
      <c r="A686" s="10" t="s">
        <v>5</v>
      </c>
      <c r="B686" s="11" t="s">
        <v>44</v>
      </c>
      <c r="C686" s="11" t="s">
        <v>83</v>
      </c>
      <c r="D686" s="11" t="s">
        <v>49</v>
      </c>
      <c r="E686" s="11" t="s">
        <v>160</v>
      </c>
      <c r="F686" s="11" t="s">
        <v>3</v>
      </c>
      <c r="G686" s="12">
        <f>G687</f>
        <v>125.79999999999998</v>
      </c>
      <c r="H686" s="12">
        <f>H687</f>
        <v>125.79999999999998</v>
      </c>
      <c r="I686" s="12">
        <f>I687</f>
        <v>115.7</v>
      </c>
      <c r="J686" s="12">
        <f t="shared" si="133"/>
        <v>91.97138314785374</v>
      </c>
      <c r="K686" s="12">
        <f t="shared" si="132"/>
        <v>91.97138314785374</v>
      </c>
    </row>
    <row r="687" spans="1:11" ht="45">
      <c r="A687" s="10" t="s">
        <v>6</v>
      </c>
      <c r="B687" s="11" t="s">
        <v>44</v>
      </c>
      <c r="C687" s="11" t="s">
        <v>83</v>
      </c>
      <c r="D687" s="11" t="s">
        <v>49</v>
      </c>
      <c r="E687" s="11" t="s">
        <v>160</v>
      </c>
      <c r="F687" s="11" t="s">
        <v>4</v>
      </c>
      <c r="G687" s="12">
        <f>136.2-10.4</f>
        <v>125.79999999999998</v>
      </c>
      <c r="H687" s="12">
        <f>136.2-10.4</f>
        <v>125.79999999999998</v>
      </c>
      <c r="I687" s="12">
        <v>115.7</v>
      </c>
      <c r="J687" s="12">
        <f t="shared" si="133"/>
        <v>91.97138314785374</v>
      </c>
      <c r="K687" s="12">
        <f t="shared" si="132"/>
        <v>91.97138314785374</v>
      </c>
    </row>
    <row r="688" spans="1:11" ht="30">
      <c r="A688" s="23" t="s">
        <v>9</v>
      </c>
      <c r="B688" s="11" t="s">
        <v>44</v>
      </c>
      <c r="C688" s="11" t="s">
        <v>83</v>
      </c>
      <c r="D688" s="11" t="s">
        <v>49</v>
      </c>
      <c r="E688" s="11" t="s">
        <v>160</v>
      </c>
      <c r="F688" s="11" t="s">
        <v>7</v>
      </c>
      <c r="G688" s="12">
        <f>G689</f>
        <v>16774.2</v>
      </c>
      <c r="H688" s="12">
        <f>H689</f>
        <v>16774.2</v>
      </c>
      <c r="I688" s="12">
        <f>I689</f>
        <v>15428.3</v>
      </c>
      <c r="J688" s="12">
        <f t="shared" si="133"/>
        <v>91.9763684706275</v>
      </c>
      <c r="K688" s="12">
        <f t="shared" si="132"/>
        <v>91.9763684706275</v>
      </c>
    </row>
    <row r="689" spans="1:11" ht="30">
      <c r="A689" s="16" t="s">
        <v>10</v>
      </c>
      <c r="B689" s="11" t="s">
        <v>44</v>
      </c>
      <c r="C689" s="11" t="s">
        <v>83</v>
      </c>
      <c r="D689" s="11" t="s">
        <v>49</v>
      </c>
      <c r="E689" s="11" t="s">
        <v>160</v>
      </c>
      <c r="F689" s="11" t="s">
        <v>8</v>
      </c>
      <c r="G689" s="12">
        <f>17763.8-989.6</f>
        <v>16774.2</v>
      </c>
      <c r="H689" s="12">
        <f>17763.8-989.6</f>
        <v>16774.2</v>
      </c>
      <c r="I689" s="12">
        <v>15428.3</v>
      </c>
      <c r="J689" s="12">
        <f t="shared" si="133"/>
        <v>91.9763684706275</v>
      </c>
      <c r="K689" s="12">
        <f t="shared" si="132"/>
        <v>91.9763684706275</v>
      </c>
    </row>
    <row r="690" spans="1:11" ht="15">
      <c r="A690" s="10" t="s">
        <v>35</v>
      </c>
      <c r="B690" s="11" t="s">
        <v>44</v>
      </c>
      <c r="C690" s="11" t="s">
        <v>83</v>
      </c>
      <c r="D690" s="11" t="s">
        <v>52</v>
      </c>
      <c r="E690" s="11"/>
      <c r="F690" s="11"/>
      <c r="G690" s="12">
        <f>G691</f>
        <v>17571.8</v>
      </c>
      <c r="H690" s="12">
        <f>H691</f>
        <v>17571.8</v>
      </c>
      <c r="I690" s="12">
        <f>I691</f>
        <v>17288.9</v>
      </c>
      <c r="J690" s="12">
        <f t="shared" si="133"/>
        <v>98.39003403180097</v>
      </c>
      <c r="K690" s="12">
        <f t="shared" si="132"/>
        <v>98.39003403180097</v>
      </c>
    </row>
    <row r="691" spans="1:11" ht="30">
      <c r="A691" s="10" t="s">
        <v>560</v>
      </c>
      <c r="B691" s="11" t="s">
        <v>44</v>
      </c>
      <c r="C691" s="11" t="s">
        <v>83</v>
      </c>
      <c r="D691" s="11" t="s">
        <v>52</v>
      </c>
      <c r="E691" s="11" t="s">
        <v>214</v>
      </c>
      <c r="F691" s="11"/>
      <c r="G691" s="12">
        <f>G697+G692</f>
        <v>17571.8</v>
      </c>
      <c r="H691" s="12">
        <f>H697+H692</f>
        <v>17571.8</v>
      </c>
      <c r="I691" s="12">
        <f>I697+I692</f>
        <v>17288.9</v>
      </c>
      <c r="J691" s="12">
        <f t="shared" si="133"/>
        <v>98.39003403180097</v>
      </c>
      <c r="K691" s="12">
        <f t="shared" si="132"/>
        <v>98.39003403180097</v>
      </c>
    </row>
    <row r="692" spans="1:11" ht="30">
      <c r="A692" s="10" t="s">
        <v>89</v>
      </c>
      <c r="B692" s="11" t="s">
        <v>44</v>
      </c>
      <c r="C692" s="11" t="s">
        <v>83</v>
      </c>
      <c r="D692" s="11" t="s">
        <v>52</v>
      </c>
      <c r="E692" s="20" t="s">
        <v>188</v>
      </c>
      <c r="F692" s="20"/>
      <c r="G692" s="29">
        <f aca="true" t="shared" si="138" ref="G692:I695">G693</f>
        <v>4003.2999999999997</v>
      </c>
      <c r="H692" s="29">
        <f t="shared" si="138"/>
        <v>4003.2999999999997</v>
      </c>
      <c r="I692" s="29">
        <f t="shared" si="138"/>
        <v>4001.9</v>
      </c>
      <c r="J692" s="12">
        <f t="shared" si="133"/>
        <v>99.96502885119777</v>
      </c>
      <c r="K692" s="12">
        <f t="shared" si="132"/>
        <v>99.96502885119777</v>
      </c>
    </row>
    <row r="693" spans="1:11" ht="75">
      <c r="A693" s="13" t="s">
        <v>447</v>
      </c>
      <c r="B693" s="11" t="s">
        <v>44</v>
      </c>
      <c r="C693" s="11" t="s">
        <v>83</v>
      </c>
      <c r="D693" s="11" t="s">
        <v>52</v>
      </c>
      <c r="E693" s="20" t="s">
        <v>190</v>
      </c>
      <c r="F693" s="20"/>
      <c r="G693" s="29">
        <f t="shared" si="138"/>
        <v>4003.2999999999997</v>
      </c>
      <c r="H693" s="29">
        <f t="shared" si="138"/>
        <v>4003.2999999999997</v>
      </c>
      <c r="I693" s="29">
        <f t="shared" si="138"/>
        <v>4001.9</v>
      </c>
      <c r="J693" s="12">
        <f t="shared" si="133"/>
        <v>99.96502885119777</v>
      </c>
      <c r="K693" s="12">
        <f t="shared" si="132"/>
        <v>99.96502885119777</v>
      </c>
    </row>
    <row r="694" spans="1:11" ht="30">
      <c r="A694" s="13" t="s">
        <v>378</v>
      </c>
      <c r="B694" s="11" t="s">
        <v>44</v>
      </c>
      <c r="C694" s="11" t="s">
        <v>83</v>
      </c>
      <c r="D694" s="11" t="s">
        <v>52</v>
      </c>
      <c r="E694" s="20" t="s">
        <v>377</v>
      </c>
      <c r="F694" s="20"/>
      <c r="G694" s="29">
        <f t="shared" si="138"/>
        <v>4003.2999999999997</v>
      </c>
      <c r="H694" s="29">
        <f t="shared" si="138"/>
        <v>4003.2999999999997</v>
      </c>
      <c r="I694" s="29">
        <f t="shared" si="138"/>
        <v>4001.9</v>
      </c>
      <c r="J694" s="12">
        <f t="shared" si="133"/>
        <v>99.96502885119777</v>
      </c>
      <c r="K694" s="12">
        <f t="shared" si="132"/>
        <v>99.96502885119777</v>
      </c>
    </row>
    <row r="695" spans="1:11" ht="30">
      <c r="A695" s="10" t="s">
        <v>9</v>
      </c>
      <c r="B695" s="11" t="s">
        <v>44</v>
      </c>
      <c r="C695" s="11" t="s">
        <v>83</v>
      </c>
      <c r="D695" s="11" t="s">
        <v>52</v>
      </c>
      <c r="E695" s="20" t="s">
        <v>377</v>
      </c>
      <c r="F695" s="11" t="s">
        <v>7</v>
      </c>
      <c r="G695" s="29">
        <f t="shared" si="138"/>
        <v>4003.2999999999997</v>
      </c>
      <c r="H695" s="29">
        <f t="shared" si="138"/>
        <v>4003.2999999999997</v>
      </c>
      <c r="I695" s="29">
        <f t="shared" si="138"/>
        <v>4001.9</v>
      </c>
      <c r="J695" s="12">
        <f t="shared" si="133"/>
        <v>99.96502885119777</v>
      </c>
      <c r="K695" s="12">
        <f t="shared" si="132"/>
        <v>99.96502885119777</v>
      </c>
    </row>
    <row r="696" spans="1:11" ht="30">
      <c r="A696" s="16" t="s">
        <v>10</v>
      </c>
      <c r="B696" s="11" t="s">
        <v>44</v>
      </c>
      <c r="C696" s="11" t="s">
        <v>83</v>
      </c>
      <c r="D696" s="11" t="s">
        <v>52</v>
      </c>
      <c r="E696" s="20" t="s">
        <v>377</v>
      </c>
      <c r="F696" s="11" t="s">
        <v>8</v>
      </c>
      <c r="G696" s="29">
        <f>2238.1+(2028+308.2-312-259)</f>
        <v>4003.2999999999997</v>
      </c>
      <c r="H696" s="29">
        <f>2238.1+(2028+308.2-312-259)</f>
        <v>4003.2999999999997</v>
      </c>
      <c r="I696" s="29">
        <v>4001.9</v>
      </c>
      <c r="J696" s="12">
        <f t="shared" si="133"/>
        <v>99.96502885119777</v>
      </c>
      <c r="K696" s="12">
        <f t="shared" si="132"/>
        <v>99.96502885119777</v>
      </c>
    </row>
    <row r="697" spans="1:11" ht="45">
      <c r="A697" s="13" t="s">
        <v>561</v>
      </c>
      <c r="B697" s="11" t="s">
        <v>44</v>
      </c>
      <c r="C697" s="11" t="s">
        <v>83</v>
      </c>
      <c r="D697" s="11" t="s">
        <v>52</v>
      </c>
      <c r="E697" s="11" t="s">
        <v>562</v>
      </c>
      <c r="F697" s="11"/>
      <c r="G697" s="12">
        <f>G698</f>
        <v>13568.5</v>
      </c>
      <c r="H697" s="12">
        <f>H698</f>
        <v>13568.5</v>
      </c>
      <c r="I697" s="12">
        <f>I698</f>
        <v>13287</v>
      </c>
      <c r="J697" s="12">
        <f t="shared" si="133"/>
        <v>97.92534178427977</v>
      </c>
      <c r="K697" s="12">
        <f t="shared" si="132"/>
        <v>97.92534178427977</v>
      </c>
    </row>
    <row r="698" spans="1:11" ht="45">
      <c r="A698" s="13" t="s">
        <v>563</v>
      </c>
      <c r="B698" s="11" t="s">
        <v>44</v>
      </c>
      <c r="C698" s="11" t="s">
        <v>83</v>
      </c>
      <c r="D698" s="11" t="s">
        <v>52</v>
      </c>
      <c r="E698" s="11" t="s">
        <v>564</v>
      </c>
      <c r="F698" s="11"/>
      <c r="G698" s="12">
        <f>G702+G699</f>
        <v>13568.5</v>
      </c>
      <c r="H698" s="12">
        <f>H702+H699</f>
        <v>13568.5</v>
      </c>
      <c r="I698" s="12">
        <f>I702+I699</f>
        <v>13287</v>
      </c>
      <c r="J698" s="12">
        <f t="shared" si="133"/>
        <v>97.92534178427977</v>
      </c>
      <c r="K698" s="12">
        <f t="shared" si="132"/>
        <v>97.92534178427977</v>
      </c>
    </row>
    <row r="699" spans="1:11" ht="60">
      <c r="A699" s="13" t="s">
        <v>605</v>
      </c>
      <c r="B699" s="11" t="s">
        <v>44</v>
      </c>
      <c r="C699" s="11" t="s">
        <v>83</v>
      </c>
      <c r="D699" s="11" t="s">
        <v>52</v>
      </c>
      <c r="E699" s="11" t="s">
        <v>603</v>
      </c>
      <c r="F699" s="11"/>
      <c r="G699" s="12">
        <f aca="true" t="shared" si="139" ref="G699:I700">G700</f>
        <v>1185.5</v>
      </c>
      <c r="H699" s="12">
        <f t="shared" si="139"/>
        <v>1185.5</v>
      </c>
      <c r="I699" s="12">
        <f t="shared" si="139"/>
        <v>1179</v>
      </c>
      <c r="J699" s="12">
        <f t="shared" si="133"/>
        <v>99.4517081400253</v>
      </c>
      <c r="K699" s="12">
        <f t="shared" si="132"/>
        <v>99.4517081400253</v>
      </c>
    </row>
    <row r="700" spans="1:11" ht="45">
      <c r="A700" s="13" t="s">
        <v>16</v>
      </c>
      <c r="B700" s="11" t="s">
        <v>44</v>
      </c>
      <c r="C700" s="11" t="s">
        <v>83</v>
      </c>
      <c r="D700" s="11" t="s">
        <v>52</v>
      </c>
      <c r="E700" s="11" t="s">
        <v>603</v>
      </c>
      <c r="F700" s="11" t="s">
        <v>17</v>
      </c>
      <c r="G700" s="12">
        <f t="shared" si="139"/>
        <v>1185.5</v>
      </c>
      <c r="H700" s="12">
        <f t="shared" si="139"/>
        <v>1185.5</v>
      </c>
      <c r="I700" s="12">
        <f t="shared" si="139"/>
        <v>1179</v>
      </c>
      <c r="J700" s="12">
        <f t="shared" si="133"/>
        <v>99.4517081400253</v>
      </c>
      <c r="K700" s="12">
        <f t="shared" si="132"/>
        <v>99.4517081400253</v>
      </c>
    </row>
    <row r="701" spans="1:11" ht="15">
      <c r="A701" s="13" t="s">
        <v>93</v>
      </c>
      <c r="B701" s="11" t="s">
        <v>44</v>
      </c>
      <c r="C701" s="11" t="s">
        <v>83</v>
      </c>
      <c r="D701" s="11" t="s">
        <v>52</v>
      </c>
      <c r="E701" s="11" t="s">
        <v>603</v>
      </c>
      <c r="F701" s="11" t="s">
        <v>92</v>
      </c>
      <c r="G701" s="12">
        <f>873.5+312</f>
        <v>1185.5</v>
      </c>
      <c r="H701" s="12">
        <f>873.5+312</f>
        <v>1185.5</v>
      </c>
      <c r="I701" s="12">
        <v>1179</v>
      </c>
      <c r="J701" s="12">
        <f t="shared" si="133"/>
        <v>99.4517081400253</v>
      </c>
      <c r="K701" s="12">
        <f t="shared" si="132"/>
        <v>99.4517081400253</v>
      </c>
    </row>
    <row r="702" spans="1:11" ht="90">
      <c r="A702" s="13" t="s">
        <v>566</v>
      </c>
      <c r="B702" s="11" t="s">
        <v>44</v>
      </c>
      <c r="C702" s="11" t="s">
        <v>83</v>
      </c>
      <c r="D702" s="11" t="s">
        <v>52</v>
      </c>
      <c r="E702" s="11" t="s">
        <v>565</v>
      </c>
      <c r="F702" s="11"/>
      <c r="G702" s="12">
        <f aca="true" t="shared" si="140" ref="G702:I703">G703</f>
        <v>12383</v>
      </c>
      <c r="H702" s="12">
        <f t="shared" si="140"/>
        <v>12383</v>
      </c>
      <c r="I702" s="12">
        <f t="shared" si="140"/>
        <v>12108</v>
      </c>
      <c r="J702" s="12">
        <f t="shared" si="133"/>
        <v>97.7792134377776</v>
      </c>
      <c r="K702" s="12">
        <f t="shared" si="132"/>
        <v>97.7792134377776</v>
      </c>
    </row>
    <row r="703" spans="1:11" ht="45">
      <c r="A703" s="13" t="s">
        <v>16</v>
      </c>
      <c r="B703" s="11" t="s">
        <v>44</v>
      </c>
      <c r="C703" s="11" t="s">
        <v>83</v>
      </c>
      <c r="D703" s="11" t="s">
        <v>52</v>
      </c>
      <c r="E703" s="11" t="s">
        <v>565</v>
      </c>
      <c r="F703" s="11" t="s">
        <v>17</v>
      </c>
      <c r="G703" s="12">
        <f t="shared" si="140"/>
        <v>12383</v>
      </c>
      <c r="H703" s="12">
        <f t="shared" si="140"/>
        <v>12383</v>
      </c>
      <c r="I703" s="12">
        <f t="shared" si="140"/>
        <v>12108</v>
      </c>
      <c r="J703" s="12">
        <f t="shared" si="133"/>
        <v>97.7792134377776</v>
      </c>
      <c r="K703" s="12">
        <f t="shared" si="132"/>
        <v>97.7792134377776</v>
      </c>
    </row>
    <row r="704" spans="1:11" ht="15">
      <c r="A704" s="13" t="s">
        <v>93</v>
      </c>
      <c r="B704" s="11" t="s">
        <v>44</v>
      </c>
      <c r="C704" s="11" t="s">
        <v>83</v>
      </c>
      <c r="D704" s="11" t="s">
        <v>52</v>
      </c>
      <c r="E704" s="11" t="s">
        <v>565</v>
      </c>
      <c r="F704" s="11" t="s">
        <v>92</v>
      </c>
      <c r="G704" s="12">
        <f>17337-4954</f>
        <v>12383</v>
      </c>
      <c r="H704" s="12">
        <f>17337-4954</f>
        <v>12383</v>
      </c>
      <c r="I704" s="12">
        <v>12108</v>
      </c>
      <c r="J704" s="12">
        <f t="shared" si="133"/>
        <v>97.7792134377776</v>
      </c>
      <c r="K704" s="12">
        <f t="shared" si="132"/>
        <v>97.7792134377776</v>
      </c>
    </row>
    <row r="705" spans="1:11" ht="15">
      <c r="A705" s="13" t="s">
        <v>694</v>
      </c>
      <c r="B705" s="11" t="s">
        <v>44</v>
      </c>
      <c r="C705" s="11" t="s">
        <v>83</v>
      </c>
      <c r="D705" s="11" t="s">
        <v>54</v>
      </c>
      <c r="E705" s="11"/>
      <c r="F705" s="11"/>
      <c r="G705" s="12">
        <f aca="true" t="shared" si="141" ref="G705:I708">G706</f>
        <v>100</v>
      </c>
      <c r="H705" s="12">
        <f t="shared" si="141"/>
        <v>100</v>
      </c>
      <c r="I705" s="12">
        <f t="shared" si="141"/>
        <v>100</v>
      </c>
      <c r="J705" s="12">
        <f t="shared" si="133"/>
        <v>100</v>
      </c>
      <c r="K705" s="12">
        <f t="shared" si="132"/>
        <v>100</v>
      </c>
    </row>
    <row r="706" spans="1:11" ht="30">
      <c r="A706" s="14" t="s">
        <v>341</v>
      </c>
      <c r="B706" s="11" t="s">
        <v>44</v>
      </c>
      <c r="C706" s="11" t="s">
        <v>83</v>
      </c>
      <c r="D706" s="11" t="s">
        <v>54</v>
      </c>
      <c r="E706" s="11" t="s">
        <v>161</v>
      </c>
      <c r="F706" s="11"/>
      <c r="G706" s="12">
        <f t="shared" si="141"/>
        <v>100</v>
      </c>
      <c r="H706" s="12">
        <f t="shared" si="141"/>
        <v>100</v>
      </c>
      <c r="I706" s="12">
        <f t="shared" si="141"/>
        <v>100</v>
      </c>
      <c r="J706" s="12">
        <f t="shared" si="133"/>
        <v>100</v>
      </c>
      <c r="K706" s="12">
        <f t="shared" si="132"/>
        <v>100</v>
      </c>
    </row>
    <row r="707" spans="1:11" ht="45">
      <c r="A707" s="13" t="s">
        <v>589</v>
      </c>
      <c r="B707" s="11" t="s">
        <v>44</v>
      </c>
      <c r="C707" s="11" t="s">
        <v>83</v>
      </c>
      <c r="D707" s="11" t="s">
        <v>54</v>
      </c>
      <c r="E707" s="11" t="s">
        <v>588</v>
      </c>
      <c r="F707" s="11"/>
      <c r="G707" s="12">
        <f t="shared" si="141"/>
        <v>100</v>
      </c>
      <c r="H707" s="12">
        <f t="shared" si="141"/>
        <v>100</v>
      </c>
      <c r="I707" s="12">
        <f t="shared" si="141"/>
        <v>100</v>
      </c>
      <c r="J707" s="12">
        <f t="shared" si="133"/>
        <v>100</v>
      </c>
      <c r="K707" s="12">
        <f t="shared" si="132"/>
        <v>100</v>
      </c>
    </row>
    <row r="708" spans="1:11" ht="45">
      <c r="A708" s="13" t="s">
        <v>21</v>
      </c>
      <c r="B708" s="11" t="s">
        <v>44</v>
      </c>
      <c r="C708" s="11" t="s">
        <v>83</v>
      </c>
      <c r="D708" s="11" t="s">
        <v>54</v>
      </c>
      <c r="E708" s="11" t="s">
        <v>588</v>
      </c>
      <c r="F708" s="11" t="s">
        <v>20</v>
      </c>
      <c r="G708" s="12">
        <f t="shared" si="141"/>
        <v>100</v>
      </c>
      <c r="H708" s="12">
        <f t="shared" si="141"/>
        <v>100</v>
      </c>
      <c r="I708" s="12">
        <f t="shared" si="141"/>
        <v>100</v>
      </c>
      <c r="J708" s="12">
        <f t="shared" si="133"/>
        <v>100</v>
      </c>
      <c r="K708" s="12">
        <f t="shared" si="132"/>
        <v>100</v>
      </c>
    </row>
    <row r="709" spans="1:11" ht="45">
      <c r="A709" s="13" t="s">
        <v>101</v>
      </c>
      <c r="B709" s="11" t="s">
        <v>44</v>
      </c>
      <c r="C709" s="11" t="s">
        <v>83</v>
      </c>
      <c r="D709" s="11" t="s">
        <v>54</v>
      </c>
      <c r="E709" s="11" t="s">
        <v>588</v>
      </c>
      <c r="F709" s="11" t="s">
        <v>100</v>
      </c>
      <c r="G709" s="12">
        <v>100</v>
      </c>
      <c r="H709" s="12">
        <v>100</v>
      </c>
      <c r="I709" s="12">
        <v>100</v>
      </c>
      <c r="J709" s="12">
        <f t="shared" si="133"/>
        <v>100</v>
      </c>
      <c r="K709" s="12">
        <f t="shared" si="132"/>
        <v>100</v>
      </c>
    </row>
    <row r="710" spans="1:11" ht="15">
      <c r="A710" s="13" t="s">
        <v>312</v>
      </c>
      <c r="B710" s="11" t="s">
        <v>44</v>
      </c>
      <c r="C710" s="11" t="s">
        <v>58</v>
      </c>
      <c r="D710" s="11"/>
      <c r="E710" s="11"/>
      <c r="F710" s="11"/>
      <c r="G710" s="29">
        <f>G711</f>
        <v>17191.9</v>
      </c>
      <c r="H710" s="29">
        <f>H711</f>
        <v>17191.9</v>
      </c>
      <c r="I710" s="29">
        <f>I711</f>
        <v>14084.300000000001</v>
      </c>
      <c r="J710" s="12">
        <f t="shared" si="133"/>
        <v>81.92404562613788</v>
      </c>
      <c r="K710" s="12">
        <f t="shared" si="132"/>
        <v>81.92404562613788</v>
      </c>
    </row>
    <row r="711" spans="1:11" ht="30">
      <c r="A711" s="13" t="s">
        <v>311</v>
      </c>
      <c r="B711" s="11" t="s">
        <v>44</v>
      </c>
      <c r="C711" s="11" t="s">
        <v>58</v>
      </c>
      <c r="D711" s="11" t="s">
        <v>52</v>
      </c>
      <c r="E711" s="11"/>
      <c r="F711" s="11"/>
      <c r="G711" s="29">
        <f>G712+G730</f>
        <v>17191.9</v>
      </c>
      <c r="H711" s="29">
        <f>H712+H730</f>
        <v>17191.9</v>
      </c>
      <c r="I711" s="29">
        <f>I712+I730</f>
        <v>14084.300000000001</v>
      </c>
      <c r="J711" s="12">
        <f t="shared" si="133"/>
        <v>81.92404562613788</v>
      </c>
      <c r="K711" s="12">
        <f t="shared" si="132"/>
        <v>81.92404562613788</v>
      </c>
    </row>
    <row r="712" spans="1:11" ht="75">
      <c r="A712" s="10" t="s">
        <v>534</v>
      </c>
      <c r="B712" s="11" t="s">
        <v>44</v>
      </c>
      <c r="C712" s="11" t="s">
        <v>58</v>
      </c>
      <c r="D712" s="11" t="s">
        <v>52</v>
      </c>
      <c r="E712" s="11" t="s">
        <v>256</v>
      </c>
      <c r="F712" s="11"/>
      <c r="G712" s="29">
        <f>G713+G726</f>
        <v>5804.7</v>
      </c>
      <c r="H712" s="29">
        <f>H713+H726</f>
        <v>5804.7</v>
      </c>
      <c r="I712" s="29">
        <f>I713+I726</f>
        <v>3841.1</v>
      </c>
      <c r="J712" s="12">
        <f t="shared" si="133"/>
        <v>66.17223973676504</v>
      </c>
      <c r="K712" s="12">
        <f t="shared" si="132"/>
        <v>66.17223973676504</v>
      </c>
    </row>
    <row r="713" spans="1:11" ht="105">
      <c r="A713" s="13" t="s">
        <v>535</v>
      </c>
      <c r="B713" s="11" t="s">
        <v>44</v>
      </c>
      <c r="C713" s="11" t="s">
        <v>58</v>
      </c>
      <c r="D713" s="11" t="s">
        <v>52</v>
      </c>
      <c r="E713" s="11" t="s">
        <v>254</v>
      </c>
      <c r="F713" s="11"/>
      <c r="G713" s="29">
        <f>G717+G720+G723+G714</f>
        <v>5478</v>
      </c>
      <c r="H713" s="29">
        <f>H717+H720+H723+H714</f>
        <v>5478</v>
      </c>
      <c r="I713" s="29">
        <f>I717+I720+I723+I714</f>
        <v>3654.4</v>
      </c>
      <c r="J713" s="12">
        <f t="shared" si="133"/>
        <v>66.71047827674333</v>
      </c>
      <c r="K713" s="12">
        <f t="shared" si="132"/>
        <v>66.71047827674333</v>
      </c>
    </row>
    <row r="714" spans="1:11" ht="60">
      <c r="A714" s="13" t="s">
        <v>736</v>
      </c>
      <c r="B714" s="11" t="s">
        <v>44</v>
      </c>
      <c r="C714" s="11" t="s">
        <v>58</v>
      </c>
      <c r="D714" s="11" t="s">
        <v>52</v>
      </c>
      <c r="E714" s="11" t="s">
        <v>735</v>
      </c>
      <c r="F714" s="11"/>
      <c r="G714" s="29">
        <f aca="true" t="shared" si="142" ref="G714:I715">G715</f>
        <v>528</v>
      </c>
      <c r="H714" s="29">
        <f t="shared" si="142"/>
        <v>528</v>
      </c>
      <c r="I714" s="29">
        <f t="shared" si="142"/>
        <v>0</v>
      </c>
      <c r="J714" s="12">
        <f t="shared" si="133"/>
        <v>0</v>
      </c>
      <c r="K714" s="12">
        <f t="shared" si="132"/>
        <v>0</v>
      </c>
    </row>
    <row r="715" spans="1:11" ht="30">
      <c r="A715" s="13" t="s">
        <v>5</v>
      </c>
      <c r="B715" s="11" t="s">
        <v>44</v>
      </c>
      <c r="C715" s="11" t="s">
        <v>58</v>
      </c>
      <c r="D715" s="11" t="s">
        <v>52</v>
      </c>
      <c r="E715" s="11" t="s">
        <v>735</v>
      </c>
      <c r="F715" s="11" t="s">
        <v>3</v>
      </c>
      <c r="G715" s="29">
        <f t="shared" si="142"/>
        <v>528</v>
      </c>
      <c r="H715" s="29">
        <f t="shared" si="142"/>
        <v>528</v>
      </c>
      <c r="I715" s="29">
        <f t="shared" si="142"/>
        <v>0</v>
      </c>
      <c r="J715" s="12">
        <f t="shared" si="133"/>
        <v>0</v>
      </c>
      <c r="K715" s="12">
        <f t="shared" si="132"/>
        <v>0</v>
      </c>
    </row>
    <row r="716" spans="1:11" ht="45">
      <c r="A716" s="13" t="s">
        <v>6</v>
      </c>
      <c r="B716" s="11" t="s">
        <v>44</v>
      </c>
      <c r="C716" s="11" t="s">
        <v>58</v>
      </c>
      <c r="D716" s="11" t="s">
        <v>52</v>
      </c>
      <c r="E716" s="11" t="s">
        <v>735</v>
      </c>
      <c r="F716" s="11" t="s">
        <v>4</v>
      </c>
      <c r="G716" s="29">
        <v>528</v>
      </c>
      <c r="H716" s="29">
        <v>528</v>
      </c>
      <c r="I716" s="29">
        <v>0</v>
      </c>
      <c r="J716" s="12">
        <f t="shared" si="133"/>
        <v>0</v>
      </c>
      <c r="K716" s="12">
        <f t="shared" si="132"/>
        <v>0</v>
      </c>
    </row>
    <row r="717" spans="1:11" ht="15">
      <c r="A717" s="16" t="s">
        <v>389</v>
      </c>
      <c r="B717" s="11" t="s">
        <v>44</v>
      </c>
      <c r="C717" s="11" t="s">
        <v>58</v>
      </c>
      <c r="D717" s="11" t="s">
        <v>52</v>
      </c>
      <c r="E717" s="11" t="s">
        <v>379</v>
      </c>
      <c r="F717" s="11"/>
      <c r="G717" s="12">
        <f aca="true" t="shared" si="143" ref="G717:I718">G718</f>
        <v>200</v>
      </c>
      <c r="H717" s="12">
        <f t="shared" si="143"/>
        <v>200</v>
      </c>
      <c r="I717" s="12">
        <f t="shared" si="143"/>
        <v>0</v>
      </c>
      <c r="J717" s="12">
        <f t="shared" si="133"/>
        <v>0</v>
      </c>
      <c r="K717" s="12">
        <f t="shared" si="132"/>
        <v>0</v>
      </c>
    </row>
    <row r="718" spans="1:11" ht="30">
      <c r="A718" s="13" t="s">
        <v>5</v>
      </c>
      <c r="B718" s="11" t="s">
        <v>44</v>
      </c>
      <c r="C718" s="11" t="s">
        <v>58</v>
      </c>
      <c r="D718" s="11" t="s">
        <v>52</v>
      </c>
      <c r="E718" s="11" t="s">
        <v>379</v>
      </c>
      <c r="F718" s="11" t="s">
        <v>3</v>
      </c>
      <c r="G718" s="12">
        <f t="shared" si="143"/>
        <v>200</v>
      </c>
      <c r="H718" s="12">
        <f t="shared" si="143"/>
        <v>200</v>
      </c>
      <c r="I718" s="12">
        <f t="shared" si="143"/>
        <v>0</v>
      </c>
      <c r="J718" s="12">
        <f t="shared" si="133"/>
        <v>0</v>
      </c>
      <c r="K718" s="12">
        <f t="shared" si="132"/>
        <v>0</v>
      </c>
    </row>
    <row r="719" spans="1:11" ht="45">
      <c r="A719" s="13" t="s">
        <v>6</v>
      </c>
      <c r="B719" s="11" t="s">
        <v>44</v>
      </c>
      <c r="C719" s="11" t="s">
        <v>58</v>
      </c>
      <c r="D719" s="11" t="s">
        <v>52</v>
      </c>
      <c r="E719" s="11" t="s">
        <v>379</v>
      </c>
      <c r="F719" s="11" t="s">
        <v>4</v>
      </c>
      <c r="G719" s="12">
        <f>728-528</f>
        <v>200</v>
      </c>
      <c r="H719" s="12">
        <f>728-528</f>
        <v>200</v>
      </c>
      <c r="I719" s="12">
        <v>0</v>
      </c>
      <c r="J719" s="12">
        <f t="shared" si="133"/>
        <v>0</v>
      </c>
      <c r="K719" s="12">
        <f t="shared" si="132"/>
        <v>0</v>
      </c>
    </row>
    <row r="720" spans="1:11" ht="75">
      <c r="A720" s="13" t="s">
        <v>538</v>
      </c>
      <c r="B720" s="11" t="s">
        <v>44</v>
      </c>
      <c r="C720" s="11" t="s">
        <v>58</v>
      </c>
      <c r="D720" s="11" t="s">
        <v>52</v>
      </c>
      <c r="E720" s="11" t="s">
        <v>537</v>
      </c>
      <c r="F720" s="11"/>
      <c r="G720" s="12">
        <f aca="true" t="shared" si="144" ref="G720:I721">G721</f>
        <v>4600</v>
      </c>
      <c r="H720" s="12">
        <f t="shared" si="144"/>
        <v>4600</v>
      </c>
      <c r="I720" s="12">
        <f t="shared" si="144"/>
        <v>3596.3</v>
      </c>
      <c r="J720" s="12">
        <f t="shared" si="133"/>
        <v>78.1804347826087</v>
      </c>
      <c r="K720" s="12">
        <f t="shared" si="132"/>
        <v>78.1804347826087</v>
      </c>
    </row>
    <row r="721" spans="1:11" ht="30">
      <c r="A721" s="13" t="s">
        <v>5</v>
      </c>
      <c r="B721" s="11" t="s">
        <v>44</v>
      </c>
      <c r="C721" s="11" t="s">
        <v>58</v>
      </c>
      <c r="D721" s="11" t="s">
        <v>52</v>
      </c>
      <c r="E721" s="11" t="s">
        <v>537</v>
      </c>
      <c r="F721" s="11" t="s">
        <v>3</v>
      </c>
      <c r="G721" s="12">
        <f t="shared" si="144"/>
        <v>4600</v>
      </c>
      <c r="H721" s="12">
        <f t="shared" si="144"/>
        <v>4600</v>
      </c>
      <c r="I721" s="12">
        <f t="shared" si="144"/>
        <v>3596.3</v>
      </c>
      <c r="J721" s="12">
        <f t="shared" si="133"/>
        <v>78.1804347826087</v>
      </c>
      <c r="K721" s="12">
        <f t="shared" si="132"/>
        <v>78.1804347826087</v>
      </c>
    </row>
    <row r="722" spans="1:11" ht="45">
      <c r="A722" s="13" t="s">
        <v>6</v>
      </c>
      <c r="B722" s="11" t="s">
        <v>44</v>
      </c>
      <c r="C722" s="11" t="s">
        <v>58</v>
      </c>
      <c r="D722" s="11" t="s">
        <v>52</v>
      </c>
      <c r="E722" s="11" t="s">
        <v>537</v>
      </c>
      <c r="F722" s="11" t="s">
        <v>4</v>
      </c>
      <c r="G722" s="12">
        <v>4600</v>
      </c>
      <c r="H722" s="12">
        <v>4600</v>
      </c>
      <c r="I722" s="12">
        <v>3596.3</v>
      </c>
      <c r="J722" s="12">
        <f t="shared" si="133"/>
        <v>78.1804347826087</v>
      </c>
      <c r="K722" s="12">
        <f t="shared" si="132"/>
        <v>78.1804347826087</v>
      </c>
    </row>
    <row r="723" spans="1:11" ht="45">
      <c r="A723" s="13" t="s">
        <v>659</v>
      </c>
      <c r="B723" s="11" t="s">
        <v>44</v>
      </c>
      <c r="C723" s="11" t="s">
        <v>58</v>
      </c>
      <c r="D723" s="11" t="s">
        <v>52</v>
      </c>
      <c r="E723" s="11" t="s">
        <v>539</v>
      </c>
      <c r="F723" s="11"/>
      <c r="G723" s="12">
        <f aca="true" t="shared" si="145" ref="G723:I724">G724</f>
        <v>150</v>
      </c>
      <c r="H723" s="12">
        <f t="shared" si="145"/>
        <v>150</v>
      </c>
      <c r="I723" s="12">
        <f t="shared" si="145"/>
        <v>58.1</v>
      </c>
      <c r="J723" s="12">
        <f t="shared" si="133"/>
        <v>38.733333333333334</v>
      </c>
      <c r="K723" s="12">
        <f aca="true" t="shared" si="146" ref="K723:K786">I723/H723*100</f>
        <v>38.733333333333334</v>
      </c>
    </row>
    <row r="724" spans="1:11" ht="30">
      <c r="A724" s="13" t="s">
        <v>5</v>
      </c>
      <c r="B724" s="11" t="s">
        <v>44</v>
      </c>
      <c r="C724" s="11" t="s">
        <v>58</v>
      </c>
      <c r="D724" s="11" t="s">
        <v>52</v>
      </c>
      <c r="E724" s="11" t="s">
        <v>539</v>
      </c>
      <c r="F724" s="11" t="s">
        <v>3</v>
      </c>
      <c r="G724" s="12">
        <f t="shared" si="145"/>
        <v>150</v>
      </c>
      <c r="H724" s="12">
        <f t="shared" si="145"/>
        <v>150</v>
      </c>
      <c r="I724" s="12">
        <f t="shared" si="145"/>
        <v>58.1</v>
      </c>
      <c r="J724" s="12">
        <f aca="true" t="shared" si="147" ref="J724:J787">I724/G724*100</f>
        <v>38.733333333333334</v>
      </c>
      <c r="K724" s="12">
        <f t="shared" si="146"/>
        <v>38.733333333333334</v>
      </c>
    </row>
    <row r="725" spans="1:11" ht="45">
      <c r="A725" s="13" t="s">
        <v>6</v>
      </c>
      <c r="B725" s="11" t="s">
        <v>44</v>
      </c>
      <c r="C725" s="11" t="s">
        <v>58</v>
      </c>
      <c r="D725" s="11" t="s">
        <v>52</v>
      </c>
      <c r="E725" s="11" t="s">
        <v>539</v>
      </c>
      <c r="F725" s="11" t="s">
        <v>4</v>
      </c>
      <c r="G725" s="12">
        <v>150</v>
      </c>
      <c r="H725" s="12">
        <v>150</v>
      </c>
      <c r="I725" s="12">
        <v>58.1</v>
      </c>
      <c r="J725" s="12">
        <f t="shared" si="147"/>
        <v>38.733333333333334</v>
      </c>
      <c r="K725" s="12">
        <f t="shared" si="146"/>
        <v>38.733333333333334</v>
      </c>
    </row>
    <row r="726" spans="1:11" ht="45">
      <c r="A726" s="13" t="s">
        <v>540</v>
      </c>
      <c r="B726" s="11" t="s">
        <v>44</v>
      </c>
      <c r="C726" s="11" t="s">
        <v>58</v>
      </c>
      <c r="D726" s="11" t="s">
        <v>52</v>
      </c>
      <c r="E726" s="11" t="s">
        <v>255</v>
      </c>
      <c r="F726" s="11"/>
      <c r="G726" s="12">
        <f aca="true" t="shared" si="148" ref="G726:I728">G727</f>
        <v>326.7</v>
      </c>
      <c r="H726" s="12">
        <f t="shared" si="148"/>
        <v>326.7</v>
      </c>
      <c r="I726" s="12">
        <f t="shared" si="148"/>
        <v>186.7</v>
      </c>
      <c r="J726" s="12">
        <f t="shared" si="147"/>
        <v>57.1472298745026</v>
      </c>
      <c r="K726" s="12">
        <f t="shared" si="146"/>
        <v>57.1472298745026</v>
      </c>
    </row>
    <row r="727" spans="1:11" ht="60">
      <c r="A727" s="13" t="s">
        <v>544</v>
      </c>
      <c r="B727" s="11" t="s">
        <v>44</v>
      </c>
      <c r="C727" s="11" t="s">
        <v>58</v>
      </c>
      <c r="D727" s="11" t="s">
        <v>52</v>
      </c>
      <c r="E727" s="11" t="s">
        <v>543</v>
      </c>
      <c r="F727" s="11"/>
      <c r="G727" s="12">
        <f t="shared" si="148"/>
        <v>326.7</v>
      </c>
      <c r="H727" s="12">
        <f t="shared" si="148"/>
        <v>326.7</v>
      </c>
      <c r="I727" s="12">
        <f t="shared" si="148"/>
        <v>186.7</v>
      </c>
      <c r="J727" s="12">
        <f t="shared" si="147"/>
        <v>57.1472298745026</v>
      </c>
      <c r="K727" s="12">
        <f t="shared" si="146"/>
        <v>57.1472298745026</v>
      </c>
    </row>
    <row r="728" spans="1:11" ht="30">
      <c r="A728" s="13" t="s">
        <v>5</v>
      </c>
      <c r="B728" s="11" t="s">
        <v>44</v>
      </c>
      <c r="C728" s="11" t="s">
        <v>58</v>
      </c>
      <c r="D728" s="11" t="s">
        <v>52</v>
      </c>
      <c r="E728" s="11" t="s">
        <v>543</v>
      </c>
      <c r="F728" s="11" t="s">
        <v>3</v>
      </c>
      <c r="G728" s="12">
        <f t="shared" si="148"/>
        <v>326.7</v>
      </c>
      <c r="H728" s="12">
        <f t="shared" si="148"/>
        <v>326.7</v>
      </c>
      <c r="I728" s="12">
        <f t="shared" si="148"/>
        <v>186.7</v>
      </c>
      <c r="J728" s="12">
        <f t="shared" si="147"/>
        <v>57.1472298745026</v>
      </c>
      <c r="K728" s="12">
        <f t="shared" si="146"/>
        <v>57.1472298745026</v>
      </c>
    </row>
    <row r="729" spans="1:11" ht="45">
      <c r="A729" s="13" t="s">
        <v>6</v>
      </c>
      <c r="B729" s="11" t="s">
        <v>44</v>
      </c>
      <c r="C729" s="11" t="s">
        <v>58</v>
      </c>
      <c r="D729" s="11" t="s">
        <v>52</v>
      </c>
      <c r="E729" s="11" t="s">
        <v>543</v>
      </c>
      <c r="F729" s="11" t="s">
        <v>4</v>
      </c>
      <c r="G729" s="12">
        <f>625-298.3</f>
        <v>326.7</v>
      </c>
      <c r="H729" s="12">
        <f>625-298.3</f>
        <v>326.7</v>
      </c>
      <c r="I729" s="12">
        <v>186.7</v>
      </c>
      <c r="J729" s="12">
        <f t="shared" si="147"/>
        <v>57.1472298745026</v>
      </c>
      <c r="K729" s="12">
        <f t="shared" si="146"/>
        <v>57.1472298745026</v>
      </c>
    </row>
    <row r="730" spans="1:11" ht="30">
      <c r="A730" s="14" t="s">
        <v>341</v>
      </c>
      <c r="B730" s="11" t="s">
        <v>44</v>
      </c>
      <c r="C730" s="11" t="s">
        <v>58</v>
      </c>
      <c r="D730" s="11" t="s">
        <v>52</v>
      </c>
      <c r="E730" s="11" t="s">
        <v>161</v>
      </c>
      <c r="F730" s="11"/>
      <c r="G730" s="12">
        <f>G731</f>
        <v>11387.2</v>
      </c>
      <c r="H730" s="12">
        <f>H731</f>
        <v>11387.2</v>
      </c>
      <c r="I730" s="12">
        <f>I731</f>
        <v>10243.2</v>
      </c>
      <c r="J730" s="12">
        <f t="shared" si="147"/>
        <v>89.95363214837712</v>
      </c>
      <c r="K730" s="12">
        <f t="shared" si="146"/>
        <v>89.95363214837712</v>
      </c>
    </row>
    <row r="731" spans="1:11" ht="30">
      <c r="A731" s="10" t="s">
        <v>673</v>
      </c>
      <c r="B731" s="11" t="s">
        <v>44</v>
      </c>
      <c r="C731" s="11" t="s">
        <v>58</v>
      </c>
      <c r="D731" s="11" t="s">
        <v>52</v>
      </c>
      <c r="E731" s="11" t="s">
        <v>257</v>
      </c>
      <c r="F731" s="11"/>
      <c r="G731" s="12">
        <f>G732+G734+G736</f>
        <v>11387.2</v>
      </c>
      <c r="H731" s="12">
        <f>H732+H734+H736</f>
        <v>11387.2</v>
      </c>
      <c r="I731" s="12">
        <f>I732+I734+I736</f>
        <v>10243.2</v>
      </c>
      <c r="J731" s="12">
        <f t="shared" si="147"/>
        <v>89.95363214837712</v>
      </c>
      <c r="K731" s="12">
        <f t="shared" si="146"/>
        <v>89.95363214837712</v>
      </c>
    </row>
    <row r="732" spans="1:11" ht="75">
      <c r="A732" s="10" t="s">
        <v>0</v>
      </c>
      <c r="B732" s="11" t="s">
        <v>44</v>
      </c>
      <c r="C732" s="11" t="s">
        <v>58</v>
      </c>
      <c r="D732" s="11" t="s">
        <v>52</v>
      </c>
      <c r="E732" s="11" t="s">
        <v>257</v>
      </c>
      <c r="F732" s="11">
        <v>100</v>
      </c>
      <c r="G732" s="12">
        <f>G733</f>
        <v>10603.400000000001</v>
      </c>
      <c r="H732" s="12">
        <f>H733</f>
        <v>10603.400000000001</v>
      </c>
      <c r="I732" s="12">
        <f>I733</f>
        <v>9667.5</v>
      </c>
      <c r="J732" s="12">
        <f t="shared" si="147"/>
        <v>91.17358583095987</v>
      </c>
      <c r="K732" s="12">
        <f t="shared" si="146"/>
        <v>91.17358583095987</v>
      </c>
    </row>
    <row r="733" spans="1:11" ht="30">
      <c r="A733" s="10" t="s">
        <v>22</v>
      </c>
      <c r="B733" s="11" t="s">
        <v>44</v>
      </c>
      <c r="C733" s="11" t="s">
        <v>58</v>
      </c>
      <c r="D733" s="11" t="s">
        <v>52</v>
      </c>
      <c r="E733" s="11" t="s">
        <v>257</v>
      </c>
      <c r="F733" s="11">
        <v>110</v>
      </c>
      <c r="G733" s="12">
        <f>11795.2-300-476-415.8</f>
        <v>10603.400000000001</v>
      </c>
      <c r="H733" s="12">
        <f>11795.2-300-476-415.8</f>
        <v>10603.400000000001</v>
      </c>
      <c r="I733" s="12">
        <v>9667.5</v>
      </c>
      <c r="J733" s="12">
        <f t="shared" si="147"/>
        <v>91.17358583095987</v>
      </c>
      <c r="K733" s="12">
        <f t="shared" si="146"/>
        <v>91.17358583095987</v>
      </c>
    </row>
    <row r="734" spans="1:11" ht="30">
      <c r="A734" s="10" t="s">
        <v>5</v>
      </c>
      <c r="B734" s="11" t="s">
        <v>44</v>
      </c>
      <c r="C734" s="11" t="s">
        <v>58</v>
      </c>
      <c r="D734" s="11" t="s">
        <v>52</v>
      </c>
      <c r="E734" s="11" t="s">
        <v>257</v>
      </c>
      <c r="F734" s="11">
        <v>200</v>
      </c>
      <c r="G734" s="12">
        <f>G735</f>
        <v>611.8</v>
      </c>
      <c r="H734" s="12">
        <f>H735</f>
        <v>611.8</v>
      </c>
      <c r="I734" s="12">
        <f>I735</f>
        <v>453.7</v>
      </c>
      <c r="J734" s="12">
        <f t="shared" si="147"/>
        <v>74.15822164105917</v>
      </c>
      <c r="K734" s="12">
        <f t="shared" si="146"/>
        <v>74.15822164105917</v>
      </c>
    </row>
    <row r="735" spans="1:11" ht="45">
      <c r="A735" s="10" t="s">
        <v>6</v>
      </c>
      <c r="B735" s="11" t="s">
        <v>44</v>
      </c>
      <c r="C735" s="11" t="s">
        <v>58</v>
      </c>
      <c r="D735" s="11" t="s">
        <v>52</v>
      </c>
      <c r="E735" s="11" t="s">
        <v>257</v>
      </c>
      <c r="F735" s="11">
        <v>240</v>
      </c>
      <c r="G735" s="12">
        <f>1232.8-421-200</f>
        <v>611.8</v>
      </c>
      <c r="H735" s="12">
        <f>1232.8-421-200</f>
        <v>611.8</v>
      </c>
      <c r="I735" s="12">
        <v>453.7</v>
      </c>
      <c r="J735" s="12">
        <f t="shared" si="147"/>
        <v>74.15822164105917</v>
      </c>
      <c r="K735" s="12">
        <f t="shared" si="146"/>
        <v>74.15822164105917</v>
      </c>
    </row>
    <row r="736" spans="1:11" ht="15">
      <c r="A736" s="10" t="s">
        <v>13</v>
      </c>
      <c r="B736" s="11" t="s">
        <v>44</v>
      </c>
      <c r="C736" s="11" t="s">
        <v>58</v>
      </c>
      <c r="D736" s="11" t="s">
        <v>52</v>
      </c>
      <c r="E736" s="11" t="s">
        <v>257</v>
      </c>
      <c r="F736" s="11">
        <v>800</v>
      </c>
      <c r="G736" s="12">
        <f>G737</f>
        <v>172</v>
      </c>
      <c r="H736" s="12">
        <f>H737</f>
        <v>172</v>
      </c>
      <c r="I736" s="12">
        <f>I737</f>
        <v>122</v>
      </c>
      <c r="J736" s="12">
        <f t="shared" si="147"/>
        <v>70.93023255813954</v>
      </c>
      <c r="K736" s="12">
        <f t="shared" si="146"/>
        <v>70.93023255813954</v>
      </c>
    </row>
    <row r="737" spans="1:11" ht="15">
      <c r="A737" s="10" t="s">
        <v>14</v>
      </c>
      <c r="B737" s="11" t="s">
        <v>44</v>
      </c>
      <c r="C737" s="11" t="s">
        <v>58</v>
      </c>
      <c r="D737" s="11" t="s">
        <v>52</v>
      </c>
      <c r="E737" s="11" t="s">
        <v>257</v>
      </c>
      <c r="F737" s="11">
        <v>850</v>
      </c>
      <c r="G737" s="12">
        <v>172</v>
      </c>
      <c r="H737" s="12">
        <v>172</v>
      </c>
      <c r="I737" s="12">
        <v>122</v>
      </c>
      <c r="J737" s="12">
        <f t="shared" si="147"/>
        <v>70.93023255813954</v>
      </c>
      <c r="K737" s="12">
        <f t="shared" si="146"/>
        <v>70.93023255813954</v>
      </c>
    </row>
    <row r="738" spans="1:11" ht="30.75">
      <c r="A738" s="21" t="s">
        <v>384</v>
      </c>
      <c r="B738" s="1" t="s">
        <v>222</v>
      </c>
      <c r="C738" s="1"/>
      <c r="D738" s="1"/>
      <c r="E738" s="1"/>
      <c r="F738" s="1"/>
      <c r="G738" s="17">
        <f>G739+G750+G921</f>
        <v>1137795.6</v>
      </c>
      <c r="H738" s="17">
        <f>H739+H750+H921</f>
        <v>1137795.6</v>
      </c>
      <c r="I738" s="17">
        <f>I739+I750+I921</f>
        <v>1042506.6</v>
      </c>
      <c r="J738" s="9">
        <f t="shared" si="147"/>
        <v>91.62512141899651</v>
      </c>
      <c r="K738" s="9">
        <f t="shared" si="146"/>
        <v>91.62512141899651</v>
      </c>
    </row>
    <row r="739" spans="1:11" ht="15">
      <c r="A739" s="10" t="s">
        <v>68</v>
      </c>
      <c r="B739" s="11" t="s">
        <v>222</v>
      </c>
      <c r="C739" s="11" t="s">
        <v>52</v>
      </c>
      <c r="D739" s="11"/>
      <c r="E739" s="11"/>
      <c r="F739" s="11"/>
      <c r="G739" s="29">
        <f aca="true" t="shared" si="149" ref="G739:I740">G740</f>
        <v>94</v>
      </c>
      <c r="H739" s="29">
        <f t="shared" si="149"/>
        <v>94</v>
      </c>
      <c r="I739" s="29">
        <f t="shared" si="149"/>
        <v>4.6</v>
      </c>
      <c r="J739" s="12">
        <f t="shared" si="147"/>
        <v>4.8936170212765955</v>
      </c>
      <c r="K739" s="12">
        <f t="shared" si="146"/>
        <v>4.8936170212765955</v>
      </c>
    </row>
    <row r="740" spans="1:11" ht="15">
      <c r="A740" s="10" t="s">
        <v>168</v>
      </c>
      <c r="B740" s="11" t="s">
        <v>222</v>
      </c>
      <c r="C740" s="11" t="s">
        <v>52</v>
      </c>
      <c r="D740" s="11" t="s">
        <v>83</v>
      </c>
      <c r="E740" s="11"/>
      <c r="F740" s="11"/>
      <c r="G740" s="29">
        <f t="shared" si="149"/>
        <v>94</v>
      </c>
      <c r="H740" s="29">
        <f t="shared" si="149"/>
        <v>94</v>
      </c>
      <c r="I740" s="29">
        <f t="shared" si="149"/>
        <v>4.6</v>
      </c>
      <c r="J740" s="12">
        <f t="shared" si="147"/>
        <v>4.8936170212765955</v>
      </c>
      <c r="K740" s="12">
        <f t="shared" si="146"/>
        <v>4.8936170212765955</v>
      </c>
    </row>
    <row r="741" spans="1:11" ht="90">
      <c r="A741" s="10" t="s">
        <v>582</v>
      </c>
      <c r="B741" s="11" t="s">
        <v>222</v>
      </c>
      <c r="C741" s="11" t="s">
        <v>52</v>
      </c>
      <c r="D741" s="11" t="s">
        <v>83</v>
      </c>
      <c r="E741" s="11" t="s">
        <v>251</v>
      </c>
      <c r="F741" s="11"/>
      <c r="G741" s="29">
        <f>G742+G747</f>
        <v>94</v>
      </c>
      <c r="H741" s="29">
        <f>H742+H747</f>
        <v>94</v>
      </c>
      <c r="I741" s="29">
        <f>I742+I747</f>
        <v>4.6</v>
      </c>
      <c r="J741" s="12">
        <f t="shared" si="147"/>
        <v>4.8936170212765955</v>
      </c>
      <c r="K741" s="12">
        <f t="shared" si="146"/>
        <v>4.8936170212765955</v>
      </c>
    </row>
    <row r="742" spans="1:11" ht="30">
      <c r="A742" s="10" t="s">
        <v>709</v>
      </c>
      <c r="B742" s="11" t="s">
        <v>222</v>
      </c>
      <c r="C742" s="11" t="s">
        <v>52</v>
      </c>
      <c r="D742" s="11" t="s">
        <v>83</v>
      </c>
      <c r="E742" s="11" t="s">
        <v>710</v>
      </c>
      <c r="F742" s="11"/>
      <c r="G742" s="29">
        <f aca="true" t="shared" si="150" ref="G742:I744">G743</f>
        <v>44</v>
      </c>
      <c r="H742" s="29">
        <f t="shared" si="150"/>
        <v>44</v>
      </c>
      <c r="I742" s="29">
        <f t="shared" si="150"/>
        <v>4.6</v>
      </c>
      <c r="J742" s="12">
        <f t="shared" si="147"/>
        <v>10.454545454545453</v>
      </c>
      <c r="K742" s="12">
        <f t="shared" si="146"/>
        <v>10.454545454545453</v>
      </c>
    </row>
    <row r="743" spans="1:11" ht="90">
      <c r="A743" s="10" t="s">
        <v>713</v>
      </c>
      <c r="B743" s="11" t="s">
        <v>222</v>
      </c>
      <c r="C743" s="11" t="s">
        <v>52</v>
      </c>
      <c r="D743" s="11" t="s">
        <v>83</v>
      </c>
      <c r="E743" s="11" t="s">
        <v>714</v>
      </c>
      <c r="F743" s="11"/>
      <c r="G743" s="29">
        <f t="shared" si="150"/>
        <v>44</v>
      </c>
      <c r="H743" s="29">
        <f t="shared" si="150"/>
        <v>44</v>
      </c>
      <c r="I743" s="29">
        <f t="shared" si="150"/>
        <v>4.6</v>
      </c>
      <c r="J743" s="12">
        <f t="shared" si="147"/>
        <v>10.454545454545453</v>
      </c>
      <c r="K743" s="12">
        <f t="shared" si="146"/>
        <v>10.454545454545453</v>
      </c>
    </row>
    <row r="744" spans="1:11" ht="30">
      <c r="A744" s="13" t="s">
        <v>5</v>
      </c>
      <c r="B744" s="11" t="s">
        <v>222</v>
      </c>
      <c r="C744" s="11" t="s">
        <v>52</v>
      </c>
      <c r="D744" s="11" t="s">
        <v>83</v>
      </c>
      <c r="E744" s="11" t="s">
        <v>714</v>
      </c>
      <c r="F744" s="11" t="s">
        <v>3</v>
      </c>
      <c r="G744" s="29">
        <f t="shared" si="150"/>
        <v>44</v>
      </c>
      <c r="H744" s="29">
        <f t="shared" si="150"/>
        <v>44</v>
      </c>
      <c r="I744" s="29">
        <f t="shared" si="150"/>
        <v>4.6</v>
      </c>
      <c r="J744" s="12">
        <f t="shared" si="147"/>
        <v>10.454545454545453</v>
      </c>
      <c r="K744" s="12">
        <f t="shared" si="146"/>
        <v>10.454545454545453</v>
      </c>
    </row>
    <row r="745" spans="1:11" ht="45">
      <c r="A745" s="13" t="s">
        <v>6</v>
      </c>
      <c r="B745" s="11" t="s">
        <v>222</v>
      </c>
      <c r="C745" s="11" t="s">
        <v>52</v>
      </c>
      <c r="D745" s="11" t="s">
        <v>83</v>
      </c>
      <c r="E745" s="11" t="s">
        <v>714</v>
      </c>
      <c r="F745" s="11" t="s">
        <v>4</v>
      </c>
      <c r="G745" s="29">
        <f>60-16</f>
        <v>44</v>
      </c>
      <c r="H745" s="29">
        <f>60-16</f>
        <v>44</v>
      </c>
      <c r="I745" s="29">
        <v>4.6</v>
      </c>
      <c r="J745" s="12">
        <f t="shared" si="147"/>
        <v>10.454545454545453</v>
      </c>
      <c r="K745" s="12">
        <f t="shared" si="146"/>
        <v>10.454545454545453</v>
      </c>
    </row>
    <row r="746" spans="1:11" ht="30">
      <c r="A746" s="10" t="s">
        <v>719</v>
      </c>
      <c r="B746" s="11" t="s">
        <v>222</v>
      </c>
      <c r="C746" s="11" t="s">
        <v>52</v>
      </c>
      <c r="D746" s="11" t="s">
        <v>83</v>
      </c>
      <c r="E746" s="11" t="s">
        <v>720</v>
      </c>
      <c r="F746" s="11"/>
      <c r="G746" s="29">
        <f aca="true" t="shared" si="151" ref="G746:I748">G747</f>
        <v>50</v>
      </c>
      <c r="H746" s="29">
        <f t="shared" si="151"/>
        <v>50</v>
      </c>
      <c r="I746" s="29">
        <f t="shared" si="151"/>
        <v>0</v>
      </c>
      <c r="J746" s="12">
        <f t="shared" si="147"/>
        <v>0</v>
      </c>
      <c r="K746" s="12">
        <f t="shared" si="146"/>
        <v>0</v>
      </c>
    </row>
    <row r="747" spans="1:11" ht="240">
      <c r="A747" s="10" t="s">
        <v>721</v>
      </c>
      <c r="B747" s="11" t="s">
        <v>222</v>
      </c>
      <c r="C747" s="11" t="s">
        <v>52</v>
      </c>
      <c r="D747" s="11" t="s">
        <v>83</v>
      </c>
      <c r="E747" s="11" t="s">
        <v>722</v>
      </c>
      <c r="F747" s="11"/>
      <c r="G747" s="29">
        <f t="shared" si="151"/>
        <v>50</v>
      </c>
      <c r="H747" s="29">
        <f t="shared" si="151"/>
        <v>50</v>
      </c>
      <c r="I747" s="29">
        <f t="shared" si="151"/>
        <v>0</v>
      </c>
      <c r="J747" s="12">
        <f t="shared" si="147"/>
        <v>0</v>
      </c>
      <c r="K747" s="12">
        <f t="shared" si="146"/>
        <v>0</v>
      </c>
    </row>
    <row r="748" spans="1:11" ht="30">
      <c r="A748" s="13" t="s">
        <v>5</v>
      </c>
      <c r="B748" s="11" t="s">
        <v>222</v>
      </c>
      <c r="C748" s="11" t="s">
        <v>52</v>
      </c>
      <c r="D748" s="11" t="s">
        <v>83</v>
      </c>
      <c r="E748" s="11" t="s">
        <v>722</v>
      </c>
      <c r="F748" s="11" t="s">
        <v>3</v>
      </c>
      <c r="G748" s="29">
        <f t="shared" si="151"/>
        <v>50</v>
      </c>
      <c r="H748" s="29">
        <f t="shared" si="151"/>
        <v>50</v>
      </c>
      <c r="I748" s="29">
        <f t="shared" si="151"/>
        <v>0</v>
      </c>
      <c r="J748" s="12">
        <f t="shared" si="147"/>
        <v>0</v>
      </c>
      <c r="K748" s="12">
        <f t="shared" si="146"/>
        <v>0</v>
      </c>
    </row>
    <row r="749" spans="1:11" ht="45">
      <c r="A749" s="13" t="s">
        <v>6</v>
      </c>
      <c r="B749" s="11" t="s">
        <v>222</v>
      </c>
      <c r="C749" s="11" t="s">
        <v>52</v>
      </c>
      <c r="D749" s="11" t="s">
        <v>83</v>
      </c>
      <c r="E749" s="11" t="s">
        <v>722</v>
      </c>
      <c r="F749" s="11" t="s">
        <v>4</v>
      </c>
      <c r="G749" s="29">
        <v>50</v>
      </c>
      <c r="H749" s="29">
        <v>50</v>
      </c>
      <c r="I749" s="29">
        <v>0</v>
      </c>
      <c r="J749" s="12">
        <f t="shared" si="147"/>
        <v>0</v>
      </c>
      <c r="K749" s="12">
        <f t="shared" si="146"/>
        <v>0</v>
      </c>
    </row>
    <row r="750" spans="1:11" ht="15">
      <c r="A750" s="14" t="s">
        <v>82</v>
      </c>
      <c r="B750" s="11" t="s">
        <v>222</v>
      </c>
      <c r="C750" s="11" t="s">
        <v>69</v>
      </c>
      <c r="D750" s="11"/>
      <c r="E750" s="11"/>
      <c r="F750" s="11"/>
      <c r="G750" s="29">
        <f>G751+G804+G900+G867</f>
        <v>1116886.6</v>
      </c>
      <c r="H750" s="29">
        <f>H751+H804+H900+H867</f>
        <v>1116886.6</v>
      </c>
      <c r="I750" s="29">
        <f>I751+I804+I900+I867</f>
        <v>1022266.1</v>
      </c>
      <c r="J750" s="12">
        <f t="shared" si="147"/>
        <v>91.52819095510681</v>
      </c>
      <c r="K750" s="12">
        <f t="shared" si="146"/>
        <v>91.52819095510681</v>
      </c>
    </row>
    <row r="751" spans="1:11" ht="15">
      <c r="A751" s="14" t="s">
        <v>223</v>
      </c>
      <c r="B751" s="11" t="s">
        <v>222</v>
      </c>
      <c r="C751" s="11" t="s">
        <v>69</v>
      </c>
      <c r="D751" s="11" t="s">
        <v>46</v>
      </c>
      <c r="E751" s="11"/>
      <c r="F751" s="11"/>
      <c r="G751" s="29">
        <f>G752+G770+G795+G789+G800</f>
        <v>510470</v>
      </c>
      <c r="H751" s="29">
        <f>H752+H770+H795+H789+H800</f>
        <v>510470</v>
      </c>
      <c r="I751" s="29">
        <f>I752+I770+I795+I789+I800</f>
        <v>465488.4</v>
      </c>
      <c r="J751" s="12">
        <f t="shared" si="147"/>
        <v>91.18819911062354</v>
      </c>
      <c r="K751" s="12">
        <f t="shared" si="146"/>
        <v>91.18819911062354</v>
      </c>
    </row>
    <row r="752" spans="1:11" ht="45">
      <c r="A752" s="10" t="s">
        <v>391</v>
      </c>
      <c r="B752" s="11" t="s">
        <v>222</v>
      </c>
      <c r="C752" s="11" t="s">
        <v>69</v>
      </c>
      <c r="D752" s="11" t="s">
        <v>46</v>
      </c>
      <c r="E752" s="11" t="s">
        <v>137</v>
      </c>
      <c r="F752" s="11"/>
      <c r="G752" s="29">
        <f>G753</f>
        <v>505013</v>
      </c>
      <c r="H752" s="29">
        <f>H753</f>
        <v>505013</v>
      </c>
      <c r="I752" s="29">
        <f>I753</f>
        <v>462783.10000000003</v>
      </c>
      <c r="J752" s="12">
        <f t="shared" si="147"/>
        <v>91.63785882739653</v>
      </c>
      <c r="K752" s="12">
        <f t="shared" si="146"/>
        <v>91.63785882739653</v>
      </c>
    </row>
    <row r="753" spans="1:11" ht="15">
      <c r="A753" s="10" t="s">
        <v>392</v>
      </c>
      <c r="B753" s="11" t="s">
        <v>222</v>
      </c>
      <c r="C753" s="11" t="s">
        <v>69</v>
      </c>
      <c r="D753" s="11" t="s">
        <v>46</v>
      </c>
      <c r="E753" s="11" t="s">
        <v>138</v>
      </c>
      <c r="F753" s="11"/>
      <c r="G753" s="29">
        <f>G754+G764</f>
        <v>505013</v>
      </c>
      <c r="H753" s="29">
        <f>H754+H764</f>
        <v>505013</v>
      </c>
      <c r="I753" s="29">
        <f>I754+I764</f>
        <v>462783.10000000003</v>
      </c>
      <c r="J753" s="12">
        <f t="shared" si="147"/>
        <v>91.63785882739653</v>
      </c>
      <c r="K753" s="12">
        <f t="shared" si="146"/>
        <v>91.63785882739653</v>
      </c>
    </row>
    <row r="754" spans="1:11" ht="90">
      <c r="A754" s="10" t="s">
        <v>664</v>
      </c>
      <c r="B754" s="11" t="s">
        <v>222</v>
      </c>
      <c r="C754" s="11" t="s">
        <v>69</v>
      </c>
      <c r="D754" s="11" t="s">
        <v>46</v>
      </c>
      <c r="E754" s="11" t="s">
        <v>139</v>
      </c>
      <c r="F754" s="11"/>
      <c r="G754" s="29">
        <f>G755+G758+G761</f>
        <v>502165</v>
      </c>
      <c r="H754" s="29">
        <f>H755+H758+H761</f>
        <v>502165</v>
      </c>
      <c r="I754" s="29">
        <f>I755+I758+I761</f>
        <v>462635.4</v>
      </c>
      <c r="J754" s="12">
        <f t="shared" si="147"/>
        <v>92.12816504535363</v>
      </c>
      <c r="K754" s="12">
        <f t="shared" si="146"/>
        <v>92.12816504535363</v>
      </c>
    </row>
    <row r="755" spans="1:11" ht="30">
      <c r="A755" s="10" t="s">
        <v>388</v>
      </c>
      <c r="B755" s="11" t="s">
        <v>222</v>
      </c>
      <c r="C755" s="11" t="s">
        <v>69</v>
      </c>
      <c r="D755" s="11" t="s">
        <v>46</v>
      </c>
      <c r="E755" s="11" t="s">
        <v>404</v>
      </c>
      <c r="F755" s="11"/>
      <c r="G755" s="29">
        <f aca="true" t="shared" si="152" ref="G755:I756">G756</f>
        <v>170731</v>
      </c>
      <c r="H755" s="29">
        <f t="shared" si="152"/>
        <v>170731</v>
      </c>
      <c r="I755" s="29">
        <f t="shared" si="152"/>
        <v>131574.4</v>
      </c>
      <c r="J755" s="12">
        <f t="shared" si="147"/>
        <v>77.0653249849178</v>
      </c>
      <c r="K755" s="12">
        <f t="shared" si="146"/>
        <v>77.0653249849178</v>
      </c>
    </row>
    <row r="756" spans="1:11" ht="45">
      <c r="A756" s="13" t="s">
        <v>21</v>
      </c>
      <c r="B756" s="11" t="s">
        <v>222</v>
      </c>
      <c r="C756" s="11" t="s">
        <v>69</v>
      </c>
      <c r="D756" s="11" t="s">
        <v>46</v>
      </c>
      <c r="E756" s="11" t="s">
        <v>404</v>
      </c>
      <c r="F756" s="11" t="s">
        <v>20</v>
      </c>
      <c r="G756" s="29">
        <f t="shared" si="152"/>
        <v>170731</v>
      </c>
      <c r="H756" s="29">
        <f t="shared" si="152"/>
        <v>170731</v>
      </c>
      <c r="I756" s="29">
        <f t="shared" si="152"/>
        <v>131574.4</v>
      </c>
      <c r="J756" s="12">
        <f t="shared" si="147"/>
        <v>77.0653249849178</v>
      </c>
      <c r="K756" s="12">
        <f t="shared" si="146"/>
        <v>77.0653249849178</v>
      </c>
    </row>
    <row r="757" spans="1:11" ht="15">
      <c r="A757" s="13" t="s">
        <v>87</v>
      </c>
      <c r="B757" s="11" t="s">
        <v>222</v>
      </c>
      <c r="C757" s="11" t="s">
        <v>69</v>
      </c>
      <c r="D757" s="11" t="s">
        <v>46</v>
      </c>
      <c r="E757" s="11" t="s">
        <v>404</v>
      </c>
      <c r="F757" s="11" t="s">
        <v>72</v>
      </c>
      <c r="G757" s="29">
        <f>175500-3769-1000</f>
        <v>170731</v>
      </c>
      <c r="H757" s="29">
        <f>175500-3769-1000</f>
        <v>170731</v>
      </c>
      <c r="I757" s="29">
        <v>131574.4</v>
      </c>
      <c r="J757" s="12">
        <f t="shared" si="147"/>
        <v>77.0653249849178</v>
      </c>
      <c r="K757" s="12">
        <f t="shared" si="146"/>
        <v>77.0653249849178</v>
      </c>
    </row>
    <row r="758" spans="1:11" ht="150">
      <c r="A758" s="10" t="s">
        <v>399</v>
      </c>
      <c r="B758" s="11" t="s">
        <v>222</v>
      </c>
      <c r="C758" s="11" t="s">
        <v>69</v>
      </c>
      <c r="D758" s="11" t="s">
        <v>46</v>
      </c>
      <c r="E758" s="11" t="s">
        <v>141</v>
      </c>
      <c r="F758" s="11"/>
      <c r="G758" s="29">
        <f aca="true" t="shared" si="153" ref="G758:I759">G759</f>
        <v>328104</v>
      </c>
      <c r="H758" s="29">
        <f t="shared" si="153"/>
        <v>328104</v>
      </c>
      <c r="I758" s="29">
        <f t="shared" si="153"/>
        <v>327922.9</v>
      </c>
      <c r="J758" s="12">
        <f t="shared" si="147"/>
        <v>99.94480408650917</v>
      </c>
      <c r="K758" s="12">
        <f t="shared" si="146"/>
        <v>99.94480408650917</v>
      </c>
    </row>
    <row r="759" spans="1:11" ht="45">
      <c r="A759" s="13" t="s">
        <v>21</v>
      </c>
      <c r="B759" s="11" t="s">
        <v>222</v>
      </c>
      <c r="C759" s="11" t="s">
        <v>69</v>
      </c>
      <c r="D759" s="11" t="s">
        <v>46</v>
      </c>
      <c r="E759" s="11" t="s">
        <v>141</v>
      </c>
      <c r="F759" s="11" t="s">
        <v>20</v>
      </c>
      <c r="G759" s="29">
        <f t="shared" si="153"/>
        <v>328104</v>
      </c>
      <c r="H759" s="29">
        <f t="shared" si="153"/>
        <v>328104</v>
      </c>
      <c r="I759" s="29">
        <f t="shared" si="153"/>
        <v>327922.9</v>
      </c>
      <c r="J759" s="12">
        <f t="shared" si="147"/>
        <v>99.94480408650917</v>
      </c>
      <c r="K759" s="12">
        <f t="shared" si="146"/>
        <v>99.94480408650917</v>
      </c>
    </row>
    <row r="760" spans="1:11" ht="15">
      <c r="A760" s="13" t="s">
        <v>87</v>
      </c>
      <c r="B760" s="11" t="s">
        <v>222</v>
      </c>
      <c r="C760" s="11" t="s">
        <v>69</v>
      </c>
      <c r="D760" s="11" t="s">
        <v>46</v>
      </c>
      <c r="E760" s="11" t="s">
        <v>141</v>
      </c>
      <c r="F760" s="11" t="s">
        <v>72</v>
      </c>
      <c r="G760" s="29">
        <f>325819+263+2022</f>
        <v>328104</v>
      </c>
      <c r="H760" s="29">
        <f>325819+263+2022</f>
        <v>328104</v>
      </c>
      <c r="I760" s="29">
        <v>327922.9</v>
      </c>
      <c r="J760" s="12">
        <f t="shared" si="147"/>
        <v>99.94480408650917</v>
      </c>
      <c r="K760" s="12">
        <f t="shared" si="146"/>
        <v>99.94480408650917</v>
      </c>
    </row>
    <row r="761" spans="1:11" ht="120">
      <c r="A761" s="13" t="s">
        <v>400</v>
      </c>
      <c r="B761" s="11" t="s">
        <v>222</v>
      </c>
      <c r="C761" s="11" t="s">
        <v>69</v>
      </c>
      <c r="D761" s="11" t="s">
        <v>46</v>
      </c>
      <c r="E761" s="11" t="s">
        <v>169</v>
      </c>
      <c r="F761" s="11"/>
      <c r="G761" s="29">
        <f aca="true" t="shared" si="154" ref="G761:I762">G762</f>
        <v>3330</v>
      </c>
      <c r="H761" s="29">
        <f t="shared" si="154"/>
        <v>3330</v>
      </c>
      <c r="I761" s="29">
        <f t="shared" si="154"/>
        <v>3138.1</v>
      </c>
      <c r="J761" s="12">
        <f t="shared" si="147"/>
        <v>94.23723723723724</v>
      </c>
      <c r="K761" s="12">
        <f t="shared" si="146"/>
        <v>94.23723723723724</v>
      </c>
    </row>
    <row r="762" spans="1:11" ht="45">
      <c r="A762" s="13" t="s">
        <v>21</v>
      </c>
      <c r="B762" s="11" t="s">
        <v>222</v>
      </c>
      <c r="C762" s="11" t="s">
        <v>69</v>
      </c>
      <c r="D762" s="11" t="s">
        <v>46</v>
      </c>
      <c r="E762" s="11" t="s">
        <v>169</v>
      </c>
      <c r="F762" s="11" t="s">
        <v>20</v>
      </c>
      <c r="G762" s="29">
        <f t="shared" si="154"/>
        <v>3330</v>
      </c>
      <c r="H762" s="29">
        <f t="shared" si="154"/>
        <v>3330</v>
      </c>
      <c r="I762" s="29">
        <f t="shared" si="154"/>
        <v>3138.1</v>
      </c>
      <c r="J762" s="12">
        <f t="shared" si="147"/>
        <v>94.23723723723724</v>
      </c>
      <c r="K762" s="12">
        <f t="shared" si="146"/>
        <v>94.23723723723724</v>
      </c>
    </row>
    <row r="763" spans="1:11" ht="45">
      <c r="A763" s="13" t="s">
        <v>101</v>
      </c>
      <c r="B763" s="11" t="s">
        <v>222</v>
      </c>
      <c r="C763" s="11" t="s">
        <v>69</v>
      </c>
      <c r="D763" s="11" t="s">
        <v>46</v>
      </c>
      <c r="E763" s="11" t="s">
        <v>169</v>
      </c>
      <c r="F763" s="11" t="s">
        <v>100</v>
      </c>
      <c r="G763" s="29">
        <f>3769-439</f>
        <v>3330</v>
      </c>
      <c r="H763" s="29">
        <f>3769-439</f>
        <v>3330</v>
      </c>
      <c r="I763" s="29">
        <v>3138.1</v>
      </c>
      <c r="J763" s="12">
        <f t="shared" si="147"/>
        <v>94.23723723723724</v>
      </c>
      <c r="K763" s="12">
        <f t="shared" si="146"/>
        <v>94.23723723723724</v>
      </c>
    </row>
    <row r="764" spans="1:11" ht="45">
      <c r="A764" s="13" t="s">
        <v>319</v>
      </c>
      <c r="B764" s="11" t="s">
        <v>222</v>
      </c>
      <c r="C764" s="11" t="s">
        <v>69</v>
      </c>
      <c r="D764" s="11" t="s">
        <v>46</v>
      </c>
      <c r="E764" s="11" t="s">
        <v>320</v>
      </c>
      <c r="F764" s="11"/>
      <c r="G764" s="29">
        <f>G765</f>
        <v>2848</v>
      </c>
      <c r="H764" s="29">
        <f>H765</f>
        <v>2848</v>
      </c>
      <c r="I764" s="29">
        <f>I765</f>
        <v>147.7</v>
      </c>
      <c r="J764" s="12">
        <f t="shared" si="147"/>
        <v>5.186095505617977</v>
      </c>
      <c r="K764" s="12">
        <f t="shared" si="146"/>
        <v>5.186095505617977</v>
      </c>
    </row>
    <row r="765" spans="1:11" ht="45">
      <c r="A765" s="13" t="s">
        <v>675</v>
      </c>
      <c r="B765" s="11" t="s">
        <v>222</v>
      </c>
      <c r="C765" s="11" t="s">
        <v>69</v>
      </c>
      <c r="D765" s="11" t="s">
        <v>46</v>
      </c>
      <c r="E765" s="11" t="s">
        <v>674</v>
      </c>
      <c r="F765" s="11"/>
      <c r="G765" s="29">
        <f>G768+G766</f>
        <v>2848</v>
      </c>
      <c r="H765" s="29">
        <f>H768+H766</f>
        <v>2848</v>
      </c>
      <c r="I765" s="29">
        <f>I768+I766</f>
        <v>147.7</v>
      </c>
      <c r="J765" s="12">
        <f t="shared" si="147"/>
        <v>5.186095505617977</v>
      </c>
      <c r="K765" s="12">
        <f t="shared" si="146"/>
        <v>5.186095505617977</v>
      </c>
    </row>
    <row r="766" spans="1:11" ht="30">
      <c r="A766" s="10" t="s">
        <v>5</v>
      </c>
      <c r="B766" s="11" t="s">
        <v>222</v>
      </c>
      <c r="C766" s="11" t="s">
        <v>69</v>
      </c>
      <c r="D766" s="11" t="s">
        <v>46</v>
      </c>
      <c r="E766" s="11" t="s">
        <v>674</v>
      </c>
      <c r="F766" s="11" t="s">
        <v>3</v>
      </c>
      <c r="G766" s="29">
        <f>G767</f>
        <v>148</v>
      </c>
      <c r="H766" s="29">
        <f>H767</f>
        <v>148</v>
      </c>
      <c r="I766" s="29">
        <f>I767</f>
        <v>147.7</v>
      </c>
      <c r="J766" s="12">
        <f t="shared" si="147"/>
        <v>99.79729729729729</v>
      </c>
      <c r="K766" s="12">
        <f t="shared" si="146"/>
        <v>99.79729729729729</v>
      </c>
    </row>
    <row r="767" spans="1:11" ht="45">
      <c r="A767" s="10" t="s">
        <v>6</v>
      </c>
      <c r="B767" s="11" t="s">
        <v>222</v>
      </c>
      <c r="C767" s="11" t="s">
        <v>69</v>
      </c>
      <c r="D767" s="11" t="s">
        <v>46</v>
      </c>
      <c r="E767" s="11" t="s">
        <v>674</v>
      </c>
      <c r="F767" s="11" t="s">
        <v>4</v>
      </c>
      <c r="G767" s="29">
        <f>2000-1852</f>
        <v>148</v>
      </c>
      <c r="H767" s="29">
        <f>2000-1852</f>
        <v>148</v>
      </c>
      <c r="I767" s="29">
        <v>147.7</v>
      </c>
      <c r="J767" s="12">
        <f t="shared" si="147"/>
        <v>99.79729729729729</v>
      </c>
      <c r="K767" s="12">
        <f t="shared" si="146"/>
        <v>99.79729729729729</v>
      </c>
    </row>
    <row r="768" spans="1:11" ht="45">
      <c r="A768" s="13" t="s">
        <v>21</v>
      </c>
      <c r="B768" s="11" t="s">
        <v>222</v>
      </c>
      <c r="C768" s="11" t="s">
        <v>69</v>
      </c>
      <c r="D768" s="11" t="s">
        <v>46</v>
      </c>
      <c r="E768" s="11" t="s">
        <v>674</v>
      </c>
      <c r="F768" s="11" t="s">
        <v>20</v>
      </c>
      <c r="G768" s="29">
        <f>G769</f>
        <v>2700</v>
      </c>
      <c r="H768" s="29">
        <f>H769</f>
        <v>2700</v>
      </c>
      <c r="I768" s="29">
        <f>I769</f>
        <v>0</v>
      </c>
      <c r="J768" s="12">
        <f t="shared" si="147"/>
        <v>0</v>
      </c>
      <c r="K768" s="12">
        <f t="shared" si="146"/>
        <v>0</v>
      </c>
    </row>
    <row r="769" spans="1:11" ht="15">
      <c r="A769" s="13" t="s">
        <v>87</v>
      </c>
      <c r="B769" s="11" t="s">
        <v>222</v>
      </c>
      <c r="C769" s="11" t="s">
        <v>69</v>
      </c>
      <c r="D769" s="11" t="s">
        <v>46</v>
      </c>
      <c r="E769" s="11" t="s">
        <v>674</v>
      </c>
      <c r="F769" s="11" t="s">
        <v>72</v>
      </c>
      <c r="G769" s="29">
        <f>5383-683-2000</f>
        <v>2700</v>
      </c>
      <c r="H769" s="29">
        <f>5383-683-2000</f>
        <v>2700</v>
      </c>
      <c r="I769" s="29">
        <v>0</v>
      </c>
      <c r="J769" s="12">
        <f t="shared" si="147"/>
        <v>0</v>
      </c>
      <c r="K769" s="12">
        <f t="shared" si="146"/>
        <v>0</v>
      </c>
    </row>
    <row r="770" spans="1:11" ht="45">
      <c r="A770" s="14" t="s">
        <v>450</v>
      </c>
      <c r="B770" s="11" t="s">
        <v>222</v>
      </c>
      <c r="C770" s="11" t="s">
        <v>69</v>
      </c>
      <c r="D770" s="11" t="s">
        <v>46</v>
      </c>
      <c r="E770" s="11" t="s">
        <v>197</v>
      </c>
      <c r="F770" s="11"/>
      <c r="G770" s="29">
        <f>G784+G776+G771</f>
        <v>4096</v>
      </c>
      <c r="H770" s="29">
        <f>H784+H776+H771</f>
        <v>4096</v>
      </c>
      <c r="I770" s="29">
        <f>I784+I776+I771</f>
        <v>1459.6000000000001</v>
      </c>
      <c r="J770" s="12">
        <f t="shared" si="147"/>
        <v>35.634765625</v>
      </c>
      <c r="K770" s="12">
        <f t="shared" si="146"/>
        <v>35.634765625</v>
      </c>
    </row>
    <row r="771" spans="1:11" ht="45">
      <c r="A771" s="14" t="s">
        <v>272</v>
      </c>
      <c r="B771" s="11" t="s">
        <v>222</v>
      </c>
      <c r="C771" s="11" t="s">
        <v>69</v>
      </c>
      <c r="D771" s="11" t="s">
        <v>46</v>
      </c>
      <c r="E771" s="11" t="s">
        <v>198</v>
      </c>
      <c r="F771" s="11"/>
      <c r="G771" s="29">
        <f aca="true" t="shared" si="155" ref="G771:I774">G772</f>
        <v>3463</v>
      </c>
      <c r="H771" s="29">
        <f t="shared" si="155"/>
        <v>3463</v>
      </c>
      <c r="I771" s="29">
        <f t="shared" si="155"/>
        <v>1076.4</v>
      </c>
      <c r="J771" s="12">
        <f t="shared" si="147"/>
        <v>31.082876118971992</v>
      </c>
      <c r="K771" s="12">
        <f t="shared" si="146"/>
        <v>31.082876118971992</v>
      </c>
    </row>
    <row r="772" spans="1:11" ht="75">
      <c r="A772" s="14" t="s">
        <v>451</v>
      </c>
      <c r="B772" s="11" t="s">
        <v>222</v>
      </c>
      <c r="C772" s="11" t="s">
        <v>69</v>
      </c>
      <c r="D772" s="11" t="s">
        <v>46</v>
      </c>
      <c r="E772" s="11" t="s">
        <v>199</v>
      </c>
      <c r="F772" s="11"/>
      <c r="G772" s="29">
        <f t="shared" si="155"/>
        <v>3463</v>
      </c>
      <c r="H772" s="29">
        <f t="shared" si="155"/>
        <v>3463</v>
      </c>
      <c r="I772" s="29">
        <f t="shared" si="155"/>
        <v>1076.4</v>
      </c>
      <c r="J772" s="12">
        <f t="shared" si="147"/>
        <v>31.082876118971992</v>
      </c>
      <c r="K772" s="12">
        <f t="shared" si="146"/>
        <v>31.082876118971992</v>
      </c>
    </row>
    <row r="773" spans="1:11" ht="75">
      <c r="A773" s="14" t="s">
        <v>273</v>
      </c>
      <c r="B773" s="11" t="s">
        <v>222</v>
      </c>
      <c r="C773" s="11" t="s">
        <v>69</v>
      </c>
      <c r="D773" s="11" t="s">
        <v>46</v>
      </c>
      <c r="E773" s="11" t="s">
        <v>200</v>
      </c>
      <c r="F773" s="11"/>
      <c r="G773" s="29">
        <f t="shared" si="155"/>
        <v>3463</v>
      </c>
      <c r="H773" s="29">
        <f t="shared" si="155"/>
        <v>3463</v>
      </c>
      <c r="I773" s="29">
        <f t="shared" si="155"/>
        <v>1076.4</v>
      </c>
      <c r="J773" s="12">
        <f t="shared" si="147"/>
        <v>31.082876118971992</v>
      </c>
      <c r="K773" s="12">
        <f t="shared" si="146"/>
        <v>31.082876118971992</v>
      </c>
    </row>
    <row r="774" spans="1:11" ht="45">
      <c r="A774" s="13" t="s">
        <v>21</v>
      </c>
      <c r="B774" s="11" t="s">
        <v>222</v>
      </c>
      <c r="C774" s="11" t="s">
        <v>69</v>
      </c>
      <c r="D774" s="11" t="s">
        <v>46</v>
      </c>
      <c r="E774" s="11" t="s">
        <v>200</v>
      </c>
      <c r="F774" s="11" t="s">
        <v>20</v>
      </c>
      <c r="G774" s="29">
        <f t="shared" si="155"/>
        <v>3463</v>
      </c>
      <c r="H774" s="29">
        <f t="shared" si="155"/>
        <v>3463</v>
      </c>
      <c r="I774" s="29">
        <f t="shared" si="155"/>
        <v>1076.4</v>
      </c>
      <c r="J774" s="12">
        <f t="shared" si="147"/>
        <v>31.082876118971992</v>
      </c>
      <c r="K774" s="12">
        <f t="shared" si="146"/>
        <v>31.082876118971992</v>
      </c>
    </row>
    <row r="775" spans="1:11" ht="15">
      <c r="A775" s="13" t="s">
        <v>87</v>
      </c>
      <c r="B775" s="11" t="s">
        <v>222</v>
      </c>
      <c r="C775" s="11" t="s">
        <v>69</v>
      </c>
      <c r="D775" s="11" t="s">
        <v>46</v>
      </c>
      <c r="E775" s="11" t="s">
        <v>200</v>
      </c>
      <c r="F775" s="11" t="s">
        <v>72</v>
      </c>
      <c r="G775" s="29">
        <f>4000+500-300-737</f>
        <v>3463</v>
      </c>
      <c r="H775" s="29">
        <f>4000+500-300-737</f>
        <v>3463</v>
      </c>
      <c r="I775" s="29">
        <v>1076.4</v>
      </c>
      <c r="J775" s="12">
        <f t="shared" si="147"/>
        <v>31.082876118971992</v>
      </c>
      <c r="K775" s="12">
        <f t="shared" si="146"/>
        <v>31.082876118971992</v>
      </c>
    </row>
    <row r="776" spans="1:11" ht="45">
      <c r="A776" s="14" t="s">
        <v>289</v>
      </c>
      <c r="B776" s="11" t="s">
        <v>222</v>
      </c>
      <c r="C776" s="11" t="s">
        <v>69</v>
      </c>
      <c r="D776" s="11" t="s">
        <v>46</v>
      </c>
      <c r="E776" s="11" t="s">
        <v>135</v>
      </c>
      <c r="F776" s="11"/>
      <c r="G776" s="29">
        <f>G777</f>
        <v>533</v>
      </c>
      <c r="H776" s="29">
        <f>H777</f>
        <v>533</v>
      </c>
      <c r="I776" s="29">
        <f>I777</f>
        <v>366.70000000000005</v>
      </c>
      <c r="J776" s="12">
        <f t="shared" si="147"/>
        <v>68.79924953095686</v>
      </c>
      <c r="K776" s="12">
        <f t="shared" si="146"/>
        <v>68.79924953095686</v>
      </c>
    </row>
    <row r="777" spans="1:11" ht="30">
      <c r="A777" s="14" t="s">
        <v>336</v>
      </c>
      <c r="B777" s="11" t="s">
        <v>222</v>
      </c>
      <c r="C777" s="11" t="s">
        <v>69</v>
      </c>
      <c r="D777" s="11" t="s">
        <v>46</v>
      </c>
      <c r="E777" s="11" t="s">
        <v>136</v>
      </c>
      <c r="F777" s="11"/>
      <c r="G777" s="29">
        <f>G778+G781</f>
        <v>533</v>
      </c>
      <c r="H777" s="29">
        <f>H778+H781</f>
        <v>533</v>
      </c>
      <c r="I777" s="29">
        <f>I778+I781</f>
        <v>366.70000000000005</v>
      </c>
      <c r="J777" s="12">
        <f t="shared" si="147"/>
        <v>68.79924953095686</v>
      </c>
      <c r="K777" s="12">
        <f t="shared" si="146"/>
        <v>68.79924953095686</v>
      </c>
    </row>
    <row r="778" spans="1:11" ht="30">
      <c r="A778" s="10" t="s">
        <v>291</v>
      </c>
      <c r="B778" s="11" t="s">
        <v>222</v>
      </c>
      <c r="C778" s="11" t="s">
        <v>69</v>
      </c>
      <c r="D778" s="11" t="s">
        <v>46</v>
      </c>
      <c r="E778" s="11" t="s">
        <v>290</v>
      </c>
      <c r="F778" s="11"/>
      <c r="G778" s="29">
        <f aca="true" t="shared" si="156" ref="G778:I779">G779</f>
        <v>513</v>
      </c>
      <c r="H778" s="29">
        <f t="shared" si="156"/>
        <v>513</v>
      </c>
      <c r="I778" s="29">
        <f t="shared" si="156"/>
        <v>362.6</v>
      </c>
      <c r="J778" s="12">
        <f t="shared" si="147"/>
        <v>70.682261208577</v>
      </c>
      <c r="K778" s="12">
        <f t="shared" si="146"/>
        <v>70.682261208577</v>
      </c>
    </row>
    <row r="779" spans="1:11" ht="45">
      <c r="A779" s="13" t="s">
        <v>21</v>
      </c>
      <c r="B779" s="11" t="s">
        <v>222</v>
      </c>
      <c r="C779" s="11" t="s">
        <v>69</v>
      </c>
      <c r="D779" s="11" t="s">
        <v>46</v>
      </c>
      <c r="E779" s="11" t="s">
        <v>290</v>
      </c>
      <c r="F779" s="11" t="s">
        <v>20</v>
      </c>
      <c r="G779" s="29">
        <f t="shared" si="156"/>
        <v>513</v>
      </c>
      <c r="H779" s="29">
        <f t="shared" si="156"/>
        <v>513</v>
      </c>
      <c r="I779" s="29">
        <f t="shared" si="156"/>
        <v>362.6</v>
      </c>
      <c r="J779" s="12">
        <f t="shared" si="147"/>
        <v>70.682261208577</v>
      </c>
      <c r="K779" s="12">
        <f t="shared" si="146"/>
        <v>70.682261208577</v>
      </c>
    </row>
    <row r="780" spans="1:11" ht="15">
      <c r="A780" s="13" t="s">
        <v>87</v>
      </c>
      <c r="B780" s="11" t="s">
        <v>222</v>
      </c>
      <c r="C780" s="11" t="s">
        <v>69</v>
      </c>
      <c r="D780" s="11" t="s">
        <v>46</v>
      </c>
      <c r="E780" s="11" t="s">
        <v>290</v>
      </c>
      <c r="F780" s="11" t="s">
        <v>72</v>
      </c>
      <c r="G780" s="29">
        <f>520-7</f>
        <v>513</v>
      </c>
      <c r="H780" s="29">
        <f>520-7</f>
        <v>513</v>
      </c>
      <c r="I780" s="29">
        <v>362.6</v>
      </c>
      <c r="J780" s="12">
        <f t="shared" si="147"/>
        <v>70.682261208577</v>
      </c>
      <c r="K780" s="12">
        <f t="shared" si="146"/>
        <v>70.682261208577</v>
      </c>
    </row>
    <row r="781" spans="1:11" ht="45">
      <c r="A781" s="10" t="s">
        <v>293</v>
      </c>
      <c r="B781" s="11" t="s">
        <v>222</v>
      </c>
      <c r="C781" s="11" t="s">
        <v>69</v>
      </c>
      <c r="D781" s="11" t="s">
        <v>46</v>
      </c>
      <c r="E781" s="11" t="s">
        <v>292</v>
      </c>
      <c r="F781" s="11"/>
      <c r="G781" s="29">
        <f aca="true" t="shared" si="157" ref="G781:I782">G782</f>
        <v>20</v>
      </c>
      <c r="H781" s="29">
        <f t="shared" si="157"/>
        <v>20</v>
      </c>
      <c r="I781" s="29">
        <f t="shared" si="157"/>
        <v>4.1</v>
      </c>
      <c r="J781" s="12">
        <f t="shared" si="147"/>
        <v>20.5</v>
      </c>
      <c r="K781" s="12">
        <f t="shared" si="146"/>
        <v>20.5</v>
      </c>
    </row>
    <row r="782" spans="1:11" ht="45">
      <c r="A782" s="13" t="s">
        <v>21</v>
      </c>
      <c r="B782" s="11" t="s">
        <v>222</v>
      </c>
      <c r="C782" s="11" t="s">
        <v>69</v>
      </c>
      <c r="D782" s="11" t="s">
        <v>46</v>
      </c>
      <c r="E782" s="11" t="s">
        <v>292</v>
      </c>
      <c r="F782" s="11" t="s">
        <v>20</v>
      </c>
      <c r="G782" s="29">
        <f t="shared" si="157"/>
        <v>20</v>
      </c>
      <c r="H782" s="29">
        <f t="shared" si="157"/>
        <v>20</v>
      </c>
      <c r="I782" s="29">
        <f t="shared" si="157"/>
        <v>4.1</v>
      </c>
      <c r="J782" s="12">
        <f t="shared" si="147"/>
        <v>20.5</v>
      </c>
      <c r="K782" s="12">
        <f t="shared" si="146"/>
        <v>20.5</v>
      </c>
    </row>
    <row r="783" spans="1:11" ht="15">
      <c r="A783" s="13" t="s">
        <v>87</v>
      </c>
      <c r="B783" s="11" t="s">
        <v>222</v>
      </c>
      <c r="C783" s="11" t="s">
        <v>69</v>
      </c>
      <c r="D783" s="11" t="s">
        <v>46</v>
      </c>
      <c r="E783" s="11" t="s">
        <v>292</v>
      </c>
      <c r="F783" s="11" t="s">
        <v>72</v>
      </c>
      <c r="G783" s="29">
        <v>20</v>
      </c>
      <c r="H783" s="29">
        <v>20</v>
      </c>
      <c r="I783" s="29">
        <v>4.1</v>
      </c>
      <c r="J783" s="12">
        <f t="shared" si="147"/>
        <v>20.5</v>
      </c>
      <c r="K783" s="12">
        <f t="shared" si="146"/>
        <v>20.5</v>
      </c>
    </row>
    <row r="784" spans="1:11" ht="45">
      <c r="A784" s="14" t="s">
        <v>297</v>
      </c>
      <c r="B784" s="11" t="s">
        <v>222</v>
      </c>
      <c r="C784" s="11" t="s">
        <v>69</v>
      </c>
      <c r="D784" s="11" t="s">
        <v>46</v>
      </c>
      <c r="E784" s="11" t="s">
        <v>296</v>
      </c>
      <c r="F784" s="11"/>
      <c r="G784" s="29">
        <f aca="true" t="shared" si="158" ref="G784:I787">G785</f>
        <v>100</v>
      </c>
      <c r="H784" s="29">
        <f t="shared" si="158"/>
        <v>100</v>
      </c>
      <c r="I784" s="29">
        <f t="shared" si="158"/>
        <v>16.5</v>
      </c>
      <c r="J784" s="12">
        <f t="shared" si="147"/>
        <v>16.5</v>
      </c>
      <c r="K784" s="12">
        <f t="shared" si="146"/>
        <v>16.5</v>
      </c>
    </row>
    <row r="785" spans="1:11" ht="60">
      <c r="A785" s="14" t="s">
        <v>455</v>
      </c>
      <c r="B785" s="11" t="s">
        <v>222</v>
      </c>
      <c r="C785" s="11" t="s">
        <v>69</v>
      </c>
      <c r="D785" s="11" t="s">
        <v>46</v>
      </c>
      <c r="E785" s="11" t="s">
        <v>298</v>
      </c>
      <c r="F785" s="11"/>
      <c r="G785" s="29">
        <f t="shared" si="158"/>
        <v>100</v>
      </c>
      <c r="H785" s="29">
        <f t="shared" si="158"/>
        <v>100</v>
      </c>
      <c r="I785" s="29">
        <f t="shared" si="158"/>
        <v>16.5</v>
      </c>
      <c r="J785" s="12">
        <f t="shared" si="147"/>
        <v>16.5</v>
      </c>
      <c r="K785" s="12">
        <f t="shared" si="146"/>
        <v>16.5</v>
      </c>
    </row>
    <row r="786" spans="1:11" ht="45">
      <c r="A786" s="10" t="s">
        <v>300</v>
      </c>
      <c r="B786" s="11" t="s">
        <v>222</v>
      </c>
      <c r="C786" s="11" t="s">
        <v>69</v>
      </c>
      <c r="D786" s="11" t="s">
        <v>46</v>
      </c>
      <c r="E786" s="11" t="s">
        <v>299</v>
      </c>
      <c r="F786" s="11"/>
      <c r="G786" s="29">
        <f t="shared" si="158"/>
        <v>100</v>
      </c>
      <c r="H786" s="29">
        <f t="shared" si="158"/>
        <v>100</v>
      </c>
      <c r="I786" s="29">
        <f t="shared" si="158"/>
        <v>16.5</v>
      </c>
      <c r="J786" s="12">
        <f t="shared" si="147"/>
        <v>16.5</v>
      </c>
      <c r="K786" s="12">
        <f t="shared" si="146"/>
        <v>16.5</v>
      </c>
    </row>
    <row r="787" spans="1:11" ht="45">
      <c r="A787" s="13" t="s">
        <v>21</v>
      </c>
      <c r="B787" s="11" t="s">
        <v>222</v>
      </c>
      <c r="C787" s="11" t="s">
        <v>69</v>
      </c>
      <c r="D787" s="11" t="s">
        <v>46</v>
      </c>
      <c r="E787" s="11" t="s">
        <v>299</v>
      </c>
      <c r="F787" s="11" t="s">
        <v>20</v>
      </c>
      <c r="G787" s="29">
        <f t="shared" si="158"/>
        <v>100</v>
      </c>
      <c r="H787" s="29">
        <f t="shared" si="158"/>
        <v>100</v>
      </c>
      <c r="I787" s="29">
        <f t="shared" si="158"/>
        <v>16.5</v>
      </c>
      <c r="J787" s="12">
        <f t="shared" si="147"/>
        <v>16.5</v>
      </c>
      <c r="K787" s="12">
        <f aca="true" t="shared" si="159" ref="K787:K850">I787/H787*100</f>
        <v>16.5</v>
      </c>
    </row>
    <row r="788" spans="1:11" ht="15">
      <c r="A788" s="13" t="s">
        <v>87</v>
      </c>
      <c r="B788" s="11" t="s">
        <v>222</v>
      </c>
      <c r="C788" s="11" t="s">
        <v>69</v>
      </c>
      <c r="D788" s="11" t="s">
        <v>46</v>
      </c>
      <c r="E788" s="11" t="s">
        <v>299</v>
      </c>
      <c r="F788" s="11" t="s">
        <v>72</v>
      </c>
      <c r="G788" s="29">
        <v>100</v>
      </c>
      <c r="H788" s="29">
        <v>100</v>
      </c>
      <c r="I788" s="29">
        <v>16.5</v>
      </c>
      <c r="J788" s="12">
        <f aca="true" t="shared" si="160" ref="J788:J851">I788/G788*100</f>
        <v>16.5</v>
      </c>
      <c r="K788" s="12">
        <f t="shared" si="159"/>
        <v>16.5</v>
      </c>
    </row>
    <row r="789" spans="1:11" ht="60">
      <c r="A789" s="10" t="s">
        <v>522</v>
      </c>
      <c r="B789" s="11" t="s">
        <v>222</v>
      </c>
      <c r="C789" s="11" t="s">
        <v>69</v>
      </c>
      <c r="D789" s="11" t="s">
        <v>46</v>
      </c>
      <c r="E789" s="11" t="s">
        <v>215</v>
      </c>
      <c r="F789" s="11"/>
      <c r="G789" s="12">
        <f aca="true" t="shared" si="161" ref="G789:I793">G790</f>
        <v>200</v>
      </c>
      <c r="H789" s="12">
        <f t="shared" si="161"/>
        <v>200</v>
      </c>
      <c r="I789" s="12">
        <f t="shared" si="161"/>
        <v>197</v>
      </c>
      <c r="J789" s="12">
        <f t="shared" si="160"/>
        <v>98.5</v>
      </c>
      <c r="K789" s="12">
        <f t="shared" si="159"/>
        <v>98.5</v>
      </c>
    </row>
    <row r="790" spans="1:11" ht="15">
      <c r="A790" s="14" t="s">
        <v>127</v>
      </c>
      <c r="B790" s="11" t="s">
        <v>222</v>
      </c>
      <c r="C790" s="11" t="s">
        <v>69</v>
      </c>
      <c r="D790" s="11" t="s">
        <v>46</v>
      </c>
      <c r="E790" s="20" t="s">
        <v>216</v>
      </c>
      <c r="F790" s="11"/>
      <c r="G790" s="12">
        <f t="shared" si="161"/>
        <v>200</v>
      </c>
      <c r="H790" s="12">
        <f t="shared" si="161"/>
        <v>200</v>
      </c>
      <c r="I790" s="12">
        <f t="shared" si="161"/>
        <v>197</v>
      </c>
      <c r="J790" s="12">
        <f t="shared" si="160"/>
        <v>98.5</v>
      </c>
      <c r="K790" s="12">
        <f t="shared" si="159"/>
        <v>98.5</v>
      </c>
    </row>
    <row r="791" spans="1:11" ht="60">
      <c r="A791" s="16" t="s">
        <v>656</v>
      </c>
      <c r="B791" s="11" t="s">
        <v>222</v>
      </c>
      <c r="C791" s="11" t="s">
        <v>69</v>
      </c>
      <c r="D791" s="11" t="s">
        <v>46</v>
      </c>
      <c r="E791" s="11" t="s">
        <v>523</v>
      </c>
      <c r="F791" s="11"/>
      <c r="G791" s="12">
        <f t="shared" si="161"/>
        <v>200</v>
      </c>
      <c r="H791" s="12">
        <f t="shared" si="161"/>
        <v>200</v>
      </c>
      <c r="I791" s="12">
        <f t="shared" si="161"/>
        <v>197</v>
      </c>
      <c r="J791" s="12">
        <f t="shared" si="160"/>
        <v>98.5</v>
      </c>
      <c r="K791" s="12">
        <f t="shared" si="159"/>
        <v>98.5</v>
      </c>
    </row>
    <row r="792" spans="1:11" ht="45">
      <c r="A792" s="13" t="s">
        <v>524</v>
      </c>
      <c r="B792" s="11" t="s">
        <v>222</v>
      </c>
      <c r="C792" s="11" t="s">
        <v>69</v>
      </c>
      <c r="D792" s="11" t="s">
        <v>46</v>
      </c>
      <c r="E792" s="11" t="s">
        <v>525</v>
      </c>
      <c r="F792" s="11"/>
      <c r="G792" s="12">
        <f t="shared" si="161"/>
        <v>200</v>
      </c>
      <c r="H792" s="12">
        <f t="shared" si="161"/>
        <v>200</v>
      </c>
      <c r="I792" s="12">
        <f t="shared" si="161"/>
        <v>197</v>
      </c>
      <c r="J792" s="12">
        <f t="shared" si="160"/>
        <v>98.5</v>
      </c>
      <c r="K792" s="12">
        <f t="shared" si="159"/>
        <v>98.5</v>
      </c>
    </row>
    <row r="793" spans="1:11" ht="45">
      <c r="A793" s="13" t="s">
        <v>21</v>
      </c>
      <c r="B793" s="11" t="s">
        <v>222</v>
      </c>
      <c r="C793" s="11" t="s">
        <v>69</v>
      </c>
      <c r="D793" s="11" t="s">
        <v>46</v>
      </c>
      <c r="E793" s="11" t="s">
        <v>525</v>
      </c>
      <c r="F793" s="11" t="s">
        <v>20</v>
      </c>
      <c r="G793" s="12">
        <f t="shared" si="161"/>
        <v>200</v>
      </c>
      <c r="H793" s="12">
        <f t="shared" si="161"/>
        <v>200</v>
      </c>
      <c r="I793" s="12">
        <f t="shared" si="161"/>
        <v>197</v>
      </c>
      <c r="J793" s="12">
        <f t="shared" si="160"/>
        <v>98.5</v>
      </c>
      <c r="K793" s="12">
        <f t="shared" si="159"/>
        <v>98.5</v>
      </c>
    </row>
    <row r="794" spans="1:11" ht="15">
      <c r="A794" s="13" t="s">
        <v>87</v>
      </c>
      <c r="B794" s="11" t="s">
        <v>222</v>
      </c>
      <c r="C794" s="11" t="s">
        <v>69</v>
      </c>
      <c r="D794" s="11" t="s">
        <v>46</v>
      </c>
      <c r="E794" s="11" t="s">
        <v>525</v>
      </c>
      <c r="F794" s="11" t="s">
        <v>72</v>
      </c>
      <c r="G794" s="12">
        <v>200</v>
      </c>
      <c r="H794" s="12">
        <v>200</v>
      </c>
      <c r="I794" s="12">
        <v>197</v>
      </c>
      <c r="J794" s="12">
        <f t="shared" si="160"/>
        <v>98.5</v>
      </c>
      <c r="K794" s="12">
        <f t="shared" si="159"/>
        <v>98.5</v>
      </c>
    </row>
    <row r="795" spans="1:11" ht="90">
      <c r="A795" s="10" t="s">
        <v>582</v>
      </c>
      <c r="B795" s="11" t="s">
        <v>222</v>
      </c>
      <c r="C795" s="11" t="s">
        <v>69</v>
      </c>
      <c r="D795" s="11" t="s">
        <v>46</v>
      </c>
      <c r="E795" s="11" t="s">
        <v>251</v>
      </c>
      <c r="F795" s="11"/>
      <c r="G795" s="29">
        <f aca="true" t="shared" si="162" ref="G795:I798">G796</f>
        <v>161</v>
      </c>
      <c r="H795" s="29">
        <f t="shared" si="162"/>
        <v>161</v>
      </c>
      <c r="I795" s="29">
        <f t="shared" si="162"/>
        <v>152.2</v>
      </c>
      <c r="J795" s="12">
        <f t="shared" si="160"/>
        <v>94.53416149068322</v>
      </c>
      <c r="K795" s="12">
        <f t="shared" si="159"/>
        <v>94.53416149068322</v>
      </c>
    </row>
    <row r="796" spans="1:11" ht="30">
      <c r="A796" s="10" t="s">
        <v>709</v>
      </c>
      <c r="B796" s="11" t="s">
        <v>222</v>
      </c>
      <c r="C796" s="11" t="s">
        <v>69</v>
      </c>
      <c r="D796" s="11" t="s">
        <v>46</v>
      </c>
      <c r="E796" s="11" t="s">
        <v>710</v>
      </c>
      <c r="F796" s="11"/>
      <c r="G796" s="29">
        <f t="shared" si="162"/>
        <v>161</v>
      </c>
      <c r="H796" s="29">
        <f t="shared" si="162"/>
        <v>161</v>
      </c>
      <c r="I796" s="29">
        <f t="shared" si="162"/>
        <v>152.2</v>
      </c>
      <c r="J796" s="12">
        <f t="shared" si="160"/>
        <v>94.53416149068322</v>
      </c>
      <c r="K796" s="12">
        <f t="shared" si="159"/>
        <v>94.53416149068322</v>
      </c>
    </row>
    <row r="797" spans="1:11" ht="90">
      <c r="A797" s="10" t="s">
        <v>717</v>
      </c>
      <c r="B797" s="11" t="s">
        <v>222</v>
      </c>
      <c r="C797" s="11" t="s">
        <v>69</v>
      </c>
      <c r="D797" s="11" t="s">
        <v>46</v>
      </c>
      <c r="E797" s="11" t="s">
        <v>718</v>
      </c>
      <c r="F797" s="11"/>
      <c r="G797" s="29">
        <f t="shared" si="162"/>
        <v>161</v>
      </c>
      <c r="H797" s="29">
        <f t="shared" si="162"/>
        <v>161</v>
      </c>
      <c r="I797" s="29">
        <f t="shared" si="162"/>
        <v>152.2</v>
      </c>
      <c r="J797" s="12">
        <f t="shared" si="160"/>
        <v>94.53416149068322</v>
      </c>
      <c r="K797" s="12">
        <f t="shared" si="159"/>
        <v>94.53416149068322</v>
      </c>
    </row>
    <row r="798" spans="1:11" ht="45">
      <c r="A798" s="13" t="s">
        <v>21</v>
      </c>
      <c r="B798" s="11" t="s">
        <v>222</v>
      </c>
      <c r="C798" s="11" t="s">
        <v>69</v>
      </c>
      <c r="D798" s="11" t="s">
        <v>46</v>
      </c>
      <c r="E798" s="11" t="s">
        <v>718</v>
      </c>
      <c r="F798" s="11" t="s">
        <v>20</v>
      </c>
      <c r="G798" s="29">
        <f t="shared" si="162"/>
        <v>161</v>
      </c>
      <c r="H798" s="29">
        <f t="shared" si="162"/>
        <v>161</v>
      </c>
      <c r="I798" s="29">
        <f t="shared" si="162"/>
        <v>152.2</v>
      </c>
      <c r="J798" s="12">
        <f t="shared" si="160"/>
        <v>94.53416149068322</v>
      </c>
      <c r="K798" s="12">
        <f t="shared" si="159"/>
        <v>94.53416149068322</v>
      </c>
    </row>
    <row r="799" spans="1:11" ht="15">
      <c r="A799" s="13" t="s">
        <v>87</v>
      </c>
      <c r="B799" s="11" t="s">
        <v>222</v>
      </c>
      <c r="C799" s="11" t="s">
        <v>69</v>
      </c>
      <c r="D799" s="11" t="s">
        <v>46</v>
      </c>
      <c r="E799" s="11" t="s">
        <v>718</v>
      </c>
      <c r="F799" s="11" t="s">
        <v>72</v>
      </c>
      <c r="G799" s="29">
        <v>161</v>
      </c>
      <c r="H799" s="29">
        <v>161</v>
      </c>
      <c r="I799" s="29">
        <v>152.2</v>
      </c>
      <c r="J799" s="12">
        <f t="shared" si="160"/>
        <v>94.53416149068322</v>
      </c>
      <c r="K799" s="12">
        <f t="shared" si="159"/>
        <v>94.53416149068322</v>
      </c>
    </row>
    <row r="800" spans="1:11" ht="30">
      <c r="A800" s="14" t="s">
        <v>341</v>
      </c>
      <c r="B800" s="11" t="s">
        <v>222</v>
      </c>
      <c r="C800" s="11" t="s">
        <v>69</v>
      </c>
      <c r="D800" s="11" t="s">
        <v>46</v>
      </c>
      <c r="E800" s="11" t="s">
        <v>161</v>
      </c>
      <c r="F800" s="11"/>
      <c r="G800" s="29">
        <f aca="true" t="shared" si="163" ref="G800:I802">G801</f>
        <v>1000</v>
      </c>
      <c r="H800" s="29">
        <f t="shared" si="163"/>
        <v>1000</v>
      </c>
      <c r="I800" s="29">
        <f t="shared" si="163"/>
        <v>896.5</v>
      </c>
      <c r="J800" s="12">
        <f t="shared" si="160"/>
        <v>89.64999999999999</v>
      </c>
      <c r="K800" s="12">
        <f t="shared" si="159"/>
        <v>89.64999999999999</v>
      </c>
    </row>
    <row r="801" spans="1:11" ht="45">
      <c r="A801" s="13" t="s">
        <v>589</v>
      </c>
      <c r="B801" s="11" t="s">
        <v>222</v>
      </c>
      <c r="C801" s="11" t="s">
        <v>69</v>
      </c>
      <c r="D801" s="11" t="s">
        <v>46</v>
      </c>
      <c r="E801" s="11" t="s">
        <v>588</v>
      </c>
      <c r="F801" s="11"/>
      <c r="G801" s="29">
        <f t="shared" si="163"/>
        <v>1000</v>
      </c>
      <c r="H801" s="29">
        <f t="shared" si="163"/>
        <v>1000</v>
      </c>
      <c r="I801" s="29">
        <f t="shared" si="163"/>
        <v>896.5</v>
      </c>
      <c r="J801" s="12">
        <f t="shared" si="160"/>
        <v>89.64999999999999</v>
      </c>
      <c r="K801" s="12">
        <f t="shared" si="159"/>
        <v>89.64999999999999</v>
      </c>
    </row>
    <row r="802" spans="1:11" ht="45">
      <c r="A802" s="13" t="s">
        <v>21</v>
      </c>
      <c r="B802" s="11" t="s">
        <v>222</v>
      </c>
      <c r="C802" s="11" t="s">
        <v>69</v>
      </c>
      <c r="D802" s="11" t="s">
        <v>46</v>
      </c>
      <c r="E802" s="11" t="s">
        <v>588</v>
      </c>
      <c r="F802" s="11" t="s">
        <v>20</v>
      </c>
      <c r="G802" s="29">
        <f t="shared" si="163"/>
        <v>1000</v>
      </c>
      <c r="H802" s="29">
        <f t="shared" si="163"/>
        <v>1000</v>
      </c>
      <c r="I802" s="29">
        <f t="shared" si="163"/>
        <v>896.5</v>
      </c>
      <c r="J802" s="12">
        <f t="shared" si="160"/>
        <v>89.64999999999999</v>
      </c>
      <c r="K802" s="12">
        <f t="shared" si="159"/>
        <v>89.64999999999999</v>
      </c>
    </row>
    <row r="803" spans="1:11" ht="15">
      <c r="A803" s="13" t="s">
        <v>87</v>
      </c>
      <c r="B803" s="11" t="s">
        <v>222</v>
      </c>
      <c r="C803" s="11" t="s">
        <v>69</v>
      </c>
      <c r="D803" s="11" t="s">
        <v>46</v>
      </c>
      <c r="E803" s="11" t="s">
        <v>588</v>
      </c>
      <c r="F803" s="11" t="s">
        <v>72</v>
      </c>
      <c r="G803" s="29">
        <v>1000</v>
      </c>
      <c r="H803" s="29">
        <v>1000</v>
      </c>
      <c r="I803" s="29">
        <v>896.5</v>
      </c>
      <c r="J803" s="12">
        <f t="shared" si="160"/>
        <v>89.64999999999999</v>
      </c>
      <c r="K803" s="12">
        <f t="shared" si="159"/>
        <v>89.64999999999999</v>
      </c>
    </row>
    <row r="804" spans="1:11" ht="15">
      <c r="A804" s="14" t="s">
        <v>224</v>
      </c>
      <c r="B804" s="11" t="s">
        <v>222</v>
      </c>
      <c r="C804" s="11" t="s">
        <v>69</v>
      </c>
      <c r="D804" s="11" t="s">
        <v>47</v>
      </c>
      <c r="E804" s="11"/>
      <c r="F804" s="11"/>
      <c r="G804" s="29">
        <f>G805+G831+G858+G863</f>
        <v>525252.3</v>
      </c>
      <c r="H804" s="29">
        <f>H805+H831+H858+H863</f>
        <v>525252.3</v>
      </c>
      <c r="I804" s="29">
        <f>I805+I831+I858+I863</f>
        <v>486963.10000000003</v>
      </c>
      <c r="J804" s="12">
        <f t="shared" si="160"/>
        <v>92.71032225846511</v>
      </c>
      <c r="K804" s="12">
        <f t="shared" si="159"/>
        <v>92.71032225846511</v>
      </c>
    </row>
    <row r="805" spans="1:11" ht="45">
      <c r="A805" s="10" t="s">
        <v>391</v>
      </c>
      <c r="B805" s="11" t="s">
        <v>222</v>
      </c>
      <c r="C805" s="11" t="s">
        <v>69</v>
      </c>
      <c r="D805" s="11" t="s">
        <v>47</v>
      </c>
      <c r="E805" s="11" t="s">
        <v>137</v>
      </c>
      <c r="F805" s="11"/>
      <c r="G805" s="29">
        <f>G806</f>
        <v>520270.3</v>
      </c>
      <c r="H805" s="29">
        <f>H806</f>
        <v>520270.3</v>
      </c>
      <c r="I805" s="29">
        <f>I806</f>
        <v>484803.7</v>
      </c>
      <c r="J805" s="12">
        <f t="shared" si="160"/>
        <v>93.18304350642349</v>
      </c>
      <c r="K805" s="12">
        <f t="shared" si="159"/>
        <v>93.18304350642349</v>
      </c>
    </row>
    <row r="806" spans="1:11" ht="15">
      <c r="A806" s="14" t="s">
        <v>393</v>
      </c>
      <c r="B806" s="11" t="s">
        <v>222</v>
      </c>
      <c r="C806" s="11" t="s">
        <v>69</v>
      </c>
      <c r="D806" s="11" t="s">
        <v>47</v>
      </c>
      <c r="E806" s="11" t="s">
        <v>142</v>
      </c>
      <c r="F806" s="11"/>
      <c r="G806" s="12">
        <f>G807+G823+G827</f>
        <v>520270.3</v>
      </c>
      <c r="H806" s="12">
        <f>H807+H823+H827</f>
        <v>520270.3</v>
      </c>
      <c r="I806" s="12">
        <f>I807+I823+I827</f>
        <v>484803.7</v>
      </c>
      <c r="J806" s="12">
        <f t="shared" si="160"/>
        <v>93.18304350642349</v>
      </c>
      <c r="K806" s="12">
        <f t="shared" si="159"/>
        <v>93.18304350642349</v>
      </c>
    </row>
    <row r="807" spans="1:11" ht="45">
      <c r="A807" s="14" t="s">
        <v>403</v>
      </c>
      <c r="B807" s="11" t="s">
        <v>222</v>
      </c>
      <c r="C807" s="11" t="s">
        <v>69</v>
      </c>
      <c r="D807" s="11" t="s">
        <v>47</v>
      </c>
      <c r="E807" s="11" t="s">
        <v>143</v>
      </c>
      <c r="F807" s="11"/>
      <c r="G807" s="12">
        <f>G811+G808+G814+G817+G820</f>
        <v>517998.3</v>
      </c>
      <c r="H807" s="12">
        <f>H811+H808+H814+H817+H820</f>
        <v>517998.3</v>
      </c>
      <c r="I807" s="12">
        <f>I811+I808+I814+I817+I820</f>
        <v>483531.7</v>
      </c>
      <c r="J807" s="12">
        <f t="shared" si="160"/>
        <v>93.3461943794024</v>
      </c>
      <c r="K807" s="12">
        <f t="shared" si="159"/>
        <v>93.3461943794024</v>
      </c>
    </row>
    <row r="808" spans="1:11" ht="45">
      <c r="A808" s="14" t="s">
        <v>225</v>
      </c>
      <c r="B808" s="11" t="s">
        <v>222</v>
      </c>
      <c r="C808" s="11" t="s">
        <v>69</v>
      </c>
      <c r="D808" s="11" t="s">
        <v>47</v>
      </c>
      <c r="E808" s="11" t="s">
        <v>144</v>
      </c>
      <c r="F808" s="11"/>
      <c r="G808" s="12">
        <f aca="true" t="shared" si="164" ref="G808:I809">G809</f>
        <v>14997.7</v>
      </c>
      <c r="H808" s="12">
        <f t="shared" si="164"/>
        <v>14997.7</v>
      </c>
      <c r="I808" s="12">
        <f t="shared" si="164"/>
        <v>7732.4</v>
      </c>
      <c r="J808" s="12">
        <f t="shared" si="160"/>
        <v>51.557238776612415</v>
      </c>
      <c r="K808" s="12">
        <f t="shared" si="159"/>
        <v>51.557238776612415</v>
      </c>
    </row>
    <row r="809" spans="1:11" ht="45">
      <c r="A809" s="13" t="s">
        <v>21</v>
      </c>
      <c r="B809" s="11" t="s">
        <v>222</v>
      </c>
      <c r="C809" s="11" t="s">
        <v>69</v>
      </c>
      <c r="D809" s="11" t="s">
        <v>47</v>
      </c>
      <c r="E809" s="11" t="s">
        <v>144</v>
      </c>
      <c r="F809" s="11" t="s">
        <v>20</v>
      </c>
      <c r="G809" s="12">
        <f t="shared" si="164"/>
        <v>14997.7</v>
      </c>
      <c r="H809" s="12">
        <f t="shared" si="164"/>
        <v>14997.7</v>
      </c>
      <c r="I809" s="12">
        <f t="shared" si="164"/>
        <v>7732.4</v>
      </c>
      <c r="J809" s="12">
        <f t="shared" si="160"/>
        <v>51.557238776612415</v>
      </c>
      <c r="K809" s="12">
        <f t="shared" si="159"/>
        <v>51.557238776612415</v>
      </c>
    </row>
    <row r="810" spans="1:11" ht="15">
      <c r="A810" s="13" t="s">
        <v>87</v>
      </c>
      <c r="B810" s="11" t="s">
        <v>222</v>
      </c>
      <c r="C810" s="11" t="s">
        <v>69</v>
      </c>
      <c r="D810" s="11" t="s">
        <v>47</v>
      </c>
      <c r="E810" s="11" t="s">
        <v>144</v>
      </c>
      <c r="F810" s="11" t="s">
        <v>72</v>
      </c>
      <c r="G810" s="12">
        <v>14997.7</v>
      </c>
      <c r="H810" s="12">
        <v>14997.7</v>
      </c>
      <c r="I810" s="12">
        <v>7732.4</v>
      </c>
      <c r="J810" s="12">
        <f t="shared" si="160"/>
        <v>51.557238776612415</v>
      </c>
      <c r="K810" s="12">
        <f t="shared" si="159"/>
        <v>51.557238776612415</v>
      </c>
    </row>
    <row r="811" spans="1:11" ht="30">
      <c r="A811" s="10" t="s">
        <v>388</v>
      </c>
      <c r="B811" s="11" t="s">
        <v>222</v>
      </c>
      <c r="C811" s="11" t="s">
        <v>69</v>
      </c>
      <c r="D811" s="11" t="s">
        <v>47</v>
      </c>
      <c r="E811" s="11" t="s">
        <v>405</v>
      </c>
      <c r="F811" s="11"/>
      <c r="G811" s="12">
        <f aca="true" t="shared" si="165" ref="G811:I812">G812</f>
        <v>75363.6</v>
      </c>
      <c r="H811" s="12">
        <f t="shared" si="165"/>
        <v>75363.6</v>
      </c>
      <c r="I811" s="12">
        <f t="shared" si="165"/>
        <v>50820.6</v>
      </c>
      <c r="J811" s="12">
        <f t="shared" si="160"/>
        <v>67.43388054710762</v>
      </c>
      <c r="K811" s="12">
        <f t="shared" si="159"/>
        <v>67.43388054710762</v>
      </c>
    </row>
    <row r="812" spans="1:11" ht="45">
      <c r="A812" s="13" t="s">
        <v>21</v>
      </c>
      <c r="B812" s="11" t="s">
        <v>222</v>
      </c>
      <c r="C812" s="11" t="s">
        <v>69</v>
      </c>
      <c r="D812" s="11" t="s">
        <v>47</v>
      </c>
      <c r="E812" s="11" t="s">
        <v>405</v>
      </c>
      <c r="F812" s="11" t="s">
        <v>20</v>
      </c>
      <c r="G812" s="12">
        <f t="shared" si="165"/>
        <v>75363.6</v>
      </c>
      <c r="H812" s="12">
        <f t="shared" si="165"/>
        <v>75363.6</v>
      </c>
      <c r="I812" s="12">
        <f t="shared" si="165"/>
        <v>50820.6</v>
      </c>
      <c r="J812" s="12">
        <f t="shared" si="160"/>
        <v>67.43388054710762</v>
      </c>
      <c r="K812" s="12">
        <f t="shared" si="159"/>
        <v>67.43388054710762</v>
      </c>
    </row>
    <row r="813" spans="1:11" ht="15">
      <c r="A813" s="13" t="s">
        <v>87</v>
      </c>
      <c r="B813" s="11" t="s">
        <v>222</v>
      </c>
      <c r="C813" s="11" t="s">
        <v>69</v>
      </c>
      <c r="D813" s="11" t="s">
        <v>47</v>
      </c>
      <c r="E813" s="11" t="s">
        <v>405</v>
      </c>
      <c r="F813" s="11" t="s">
        <v>72</v>
      </c>
      <c r="G813" s="12">
        <f>78500-3136.4</f>
        <v>75363.6</v>
      </c>
      <c r="H813" s="12">
        <f>78500-3136.4</f>
        <v>75363.6</v>
      </c>
      <c r="I813" s="12">
        <v>50820.6</v>
      </c>
      <c r="J813" s="12">
        <f t="shared" si="160"/>
        <v>67.43388054710762</v>
      </c>
      <c r="K813" s="12">
        <f t="shared" si="159"/>
        <v>67.43388054710762</v>
      </c>
    </row>
    <row r="814" spans="1:11" ht="210">
      <c r="A814" s="15" t="s">
        <v>401</v>
      </c>
      <c r="B814" s="11" t="s">
        <v>222</v>
      </c>
      <c r="C814" s="11" t="s">
        <v>69</v>
      </c>
      <c r="D814" s="11" t="s">
        <v>47</v>
      </c>
      <c r="E814" s="11" t="s">
        <v>145</v>
      </c>
      <c r="F814" s="11"/>
      <c r="G814" s="12">
        <f aca="true" t="shared" si="166" ref="G814:I815">G815</f>
        <v>397939</v>
      </c>
      <c r="H814" s="12">
        <f t="shared" si="166"/>
        <v>397939</v>
      </c>
      <c r="I814" s="12">
        <f t="shared" si="166"/>
        <v>397113</v>
      </c>
      <c r="J814" s="12">
        <f t="shared" si="160"/>
        <v>99.79243049814167</v>
      </c>
      <c r="K814" s="12">
        <f t="shared" si="159"/>
        <v>99.79243049814167</v>
      </c>
    </row>
    <row r="815" spans="1:11" ht="45">
      <c r="A815" s="13" t="s">
        <v>21</v>
      </c>
      <c r="B815" s="11" t="s">
        <v>222</v>
      </c>
      <c r="C815" s="11" t="s">
        <v>69</v>
      </c>
      <c r="D815" s="11" t="s">
        <v>47</v>
      </c>
      <c r="E815" s="11" t="s">
        <v>145</v>
      </c>
      <c r="F815" s="11" t="s">
        <v>20</v>
      </c>
      <c r="G815" s="12">
        <f t="shared" si="166"/>
        <v>397939</v>
      </c>
      <c r="H815" s="12">
        <f t="shared" si="166"/>
        <v>397939</v>
      </c>
      <c r="I815" s="12">
        <f t="shared" si="166"/>
        <v>397113</v>
      </c>
      <c r="J815" s="12">
        <f t="shared" si="160"/>
        <v>99.79243049814167</v>
      </c>
      <c r="K815" s="12">
        <f t="shared" si="159"/>
        <v>99.79243049814167</v>
      </c>
    </row>
    <row r="816" spans="1:11" ht="15">
      <c r="A816" s="13" t="s">
        <v>87</v>
      </c>
      <c r="B816" s="11" t="s">
        <v>222</v>
      </c>
      <c r="C816" s="11" t="s">
        <v>69</v>
      </c>
      <c r="D816" s="11" t="s">
        <v>47</v>
      </c>
      <c r="E816" s="11" t="s">
        <v>145</v>
      </c>
      <c r="F816" s="11" t="s">
        <v>72</v>
      </c>
      <c r="G816" s="12">
        <f>395702+1413-212+1722-686</f>
        <v>397939</v>
      </c>
      <c r="H816" s="12">
        <f>395702+1413-212+1722-686</f>
        <v>397939</v>
      </c>
      <c r="I816" s="12">
        <v>397113</v>
      </c>
      <c r="J816" s="12">
        <f t="shared" si="160"/>
        <v>99.79243049814167</v>
      </c>
      <c r="K816" s="12">
        <f t="shared" si="159"/>
        <v>99.79243049814167</v>
      </c>
    </row>
    <row r="817" spans="1:11" ht="150">
      <c r="A817" s="38" t="s">
        <v>559</v>
      </c>
      <c r="B817" s="11" t="s">
        <v>222</v>
      </c>
      <c r="C817" s="11" t="s">
        <v>69</v>
      </c>
      <c r="D817" s="11" t="s">
        <v>47</v>
      </c>
      <c r="E817" s="11" t="s">
        <v>146</v>
      </c>
      <c r="F817" s="11"/>
      <c r="G817" s="12">
        <f aca="true" t="shared" si="167" ref="G817:I818">G818</f>
        <v>29660</v>
      </c>
      <c r="H817" s="12">
        <f t="shared" si="167"/>
        <v>29660</v>
      </c>
      <c r="I817" s="12">
        <f t="shared" si="167"/>
        <v>27863.2</v>
      </c>
      <c r="J817" s="12">
        <f t="shared" si="160"/>
        <v>93.94200944032367</v>
      </c>
      <c r="K817" s="12">
        <f t="shared" si="159"/>
        <v>93.94200944032367</v>
      </c>
    </row>
    <row r="818" spans="1:11" ht="45">
      <c r="A818" s="13" t="s">
        <v>21</v>
      </c>
      <c r="B818" s="11" t="s">
        <v>222</v>
      </c>
      <c r="C818" s="11" t="s">
        <v>69</v>
      </c>
      <c r="D818" s="11" t="s">
        <v>47</v>
      </c>
      <c r="E818" s="11" t="s">
        <v>146</v>
      </c>
      <c r="F818" s="11" t="s">
        <v>20</v>
      </c>
      <c r="G818" s="12">
        <f t="shared" si="167"/>
        <v>29660</v>
      </c>
      <c r="H818" s="12">
        <f t="shared" si="167"/>
        <v>29660</v>
      </c>
      <c r="I818" s="12">
        <f t="shared" si="167"/>
        <v>27863.2</v>
      </c>
      <c r="J818" s="12">
        <f t="shared" si="160"/>
        <v>93.94200944032367</v>
      </c>
      <c r="K818" s="12">
        <f t="shared" si="159"/>
        <v>93.94200944032367</v>
      </c>
    </row>
    <row r="819" spans="1:11" ht="15">
      <c r="A819" s="13" t="s">
        <v>87</v>
      </c>
      <c r="B819" s="11" t="s">
        <v>222</v>
      </c>
      <c r="C819" s="11" t="s">
        <v>69</v>
      </c>
      <c r="D819" s="11" t="s">
        <v>47</v>
      </c>
      <c r="E819" s="11" t="s">
        <v>146</v>
      </c>
      <c r="F819" s="11" t="s">
        <v>72</v>
      </c>
      <c r="G819" s="12">
        <f>31787-2127</f>
        <v>29660</v>
      </c>
      <c r="H819" s="12">
        <f>31787-2127</f>
        <v>29660</v>
      </c>
      <c r="I819" s="12">
        <v>27863.2</v>
      </c>
      <c r="J819" s="12">
        <f t="shared" si="160"/>
        <v>93.94200944032367</v>
      </c>
      <c r="K819" s="12">
        <f t="shared" si="159"/>
        <v>93.94200944032367</v>
      </c>
    </row>
    <row r="820" spans="1:11" ht="75">
      <c r="A820" s="38" t="s">
        <v>558</v>
      </c>
      <c r="B820" s="11" t="s">
        <v>222</v>
      </c>
      <c r="C820" s="11" t="s">
        <v>69</v>
      </c>
      <c r="D820" s="11" t="s">
        <v>47</v>
      </c>
      <c r="E820" s="11" t="s">
        <v>147</v>
      </c>
      <c r="F820" s="11"/>
      <c r="G820" s="12">
        <f aca="true" t="shared" si="168" ref="G820:I821">G821</f>
        <v>38</v>
      </c>
      <c r="H820" s="12">
        <f t="shared" si="168"/>
        <v>38</v>
      </c>
      <c r="I820" s="12">
        <f t="shared" si="168"/>
        <v>2.5</v>
      </c>
      <c r="J820" s="12">
        <f t="shared" si="160"/>
        <v>6.578947368421052</v>
      </c>
      <c r="K820" s="12">
        <f t="shared" si="159"/>
        <v>6.578947368421052</v>
      </c>
    </row>
    <row r="821" spans="1:11" ht="45">
      <c r="A821" s="13" t="s">
        <v>21</v>
      </c>
      <c r="B821" s="11" t="s">
        <v>222</v>
      </c>
      <c r="C821" s="11" t="s">
        <v>69</v>
      </c>
      <c r="D821" s="11" t="s">
        <v>47</v>
      </c>
      <c r="E821" s="11" t="s">
        <v>147</v>
      </c>
      <c r="F821" s="11" t="s">
        <v>20</v>
      </c>
      <c r="G821" s="12">
        <f t="shared" si="168"/>
        <v>38</v>
      </c>
      <c r="H821" s="12">
        <f t="shared" si="168"/>
        <v>38</v>
      </c>
      <c r="I821" s="12">
        <f t="shared" si="168"/>
        <v>2.5</v>
      </c>
      <c r="J821" s="12">
        <f t="shared" si="160"/>
        <v>6.578947368421052</v>
      </c>
      <c r="K821" s="12">
        <f t="shared" si="159"/>
        <v>6.578947368421052</v>
      </c>
    </row>
    <row r="822" spans="1:11" ht="15">
      <c r="A822" s="13" t="s">
        <v>87</v>
      </c>
      <c r="B822" s="11" t="s">
        <v>222</v>
      </c>
      <c r="C822" s="11" t="s">
        <v>69</v>
      </c>
      <c r="D822" s="11" t="s">
        <v>47</v>
      </c>
      <c r="E822" s="11" t="s">
        <v>147</v>
      </c>
      <c r="F822" s="11" t="s">
        <v>72</v>
      </c>
      <c r="G822" s="12">
        <f>88-50</f>
        <v>38</v>
      </c>
      <c r="H822" s="12">
        <f>88-50</f>
        <v>38</v>
      </c>
      <c r="I822" s="12">
        <v>2.5</v>
      </c>
      <c r="J822" s="12">
        <f t="shared" si="160"/>
        <v>6.578947368421052</v>
      </c>
      <c r="K822" s="12">
        <f t="shared" si="159"/>
        <v>6.578947368421052</v>
      </c>
    </row>
    <row r="823" spans="1:11" ht="30">
      <c r="A823" s="14" t="s">
        <v>148</v>
      </c>
      <c r="B823" s="11" t="s">
        <v>222</v>
      </c>
      <c r="C823" s="11" t="s">
        <v>69</v>
      </c>
      <c r="D823" s="11" t="s">
        <v>47</v>
      </c>
      <c r="E823" s="11" t="s">
        <v>406</v>
      </c>
      <c r="F823" s="11"/>
      <c r="G823" s="12">
        <f aca="true" t="shared" si="169" ref="G823:I825">G824</f>
        <v>1272</v>
      </c>
      <c r="H823" s="12">
        <f t="shared" si="169"/>
        <v>1272</v>
      </c>
      <c r="I823" s="12">
        <f t="shared" si="169"/>
        <v>1272</v>
      </c>
      <c r="J823" s="12">
        <f t="shared" si="160"/>
        <v>100</v>
      </c>
      <c r="K823" s="12">
        <f t="shared" si="159"/>
        <v>100</v>
      </c>
    </row>
    <row r="824" spans="1:11" ht="60">
      <c r="A824" s="14" t="s">
        <v>408</v>
      </c>
      <c r="B824" s="11" t="s">
        <v>222</v>
      </c>
      <c r="C824" s="11" t="s">
        <v>69</v>
      </c>
      <c r="D824" s="11" t="s">
        <v>47</v>
      </c>
      <c r="E824" s="11" t="s">
        <v>407</v>
      </c>
      <c r="F824" s="11"/>
      <c r="G824" s="12">
        <f t="shared" si="169"/>
        <v>1272</v>
      </c>
      <c r="H824" s="12">
        <f t="shared" si="169"/>
        <v>1272</v>
      </c>
      <c r="I824" s="12">
        <f t="shared" si="169"/>
        <v>1272</v>
      </c>
      <c r="J824" s="12">
        <f t="shared" si="160"/>
        <v>100</v>
      </c>
      <c r="K824" s="12">
        <f t="shared" si="159"/>
        <v>100</v>
      </c>
    </row>
    <row r="825" spans="1:11" ht="30">
      <c r="A825" s="10" t="s">
        <v>9</v>
      </c>
      <c r="B825" s="11" t="s">
        <v>222</v>
      </c>
      <c r="C825" s="11" t="s">
        <v>69</v>
      </c>
      <c r="D825" s="11" t="s">
        <v>47</v>
      </c>
      <c r="E825" s="11" t="s">
        <v>407</v>
      </c>
      <c r="F825" s="11" t="s">
        <v>7</v>
      </c>
      <c r="G825" s="12">
        <f t="shared" si="169"/>
        <v>1272</v>
      </c>
      <c r="H825" s="12">
        <f t="shared" si="169"/>
        <v>1272</v>
      </c>
      <c r="I825" s="12">
        <f t="shared" si="169"/>
        <v>1272</v>
      </c>
      <c r="J825" s="12">
        <f t="shared" si="160"/>
        <v>100</v>
      </c>
      <c r="K825" s="12">
        <f t="shared" si="159"/>
        <v>100</v>
      </c>
    </row>
    <row r="826" spans="1:11" ht="15">
      <c r="A826" s="16" t="s">
        <v>150</v>
      </c>
      <c r="B826" s="11" t="s">
        <v>222</v>
      </c>
      <c r="C826" s="11" t="s">
        <v>69</v>
      </c>
      <c r="D826" s="11" t="s">
        <v>47</v>
      </c>
      <c r="E826" s="11" t="s">
        <v>407</v>
      </c>
      <c r="F826" s="11" t="s">
        <v>149</v>
      </c>
      <c r="G826" s="12">
        <v>1272</v>
      </c>
      <c r="H826" s="12">
        <v>1272</v>
      </c>
      <c r="I826" s="12">
        <v>1272</v>
      </c>
      <c r="J826" s="12">
        <f t="shared" si="160"/>
        <v>100</v>
      </c>
      <c r="K826" s="12">
        <f t="shared" si="159"/>
        <v>100</v>
      </c>
    </row>
    <row r="827" spans="1:11" ht="60">
      <c r="A827" s="14" t="s">
        <v>263</v>
      </c>
      <c r="B827" s="11" t="s">
        <v>222</v>
      </c>
      <c r="C827" s="11" t="s">
        <v>69</v>
      </c>
      <c r="D827" s="11" t="s">
        <v>47</v>
      </c>
      <c r="E827" s="11" t="s">
        <v>264</v>
      </c>
      <c r="F827" s="11"/>
      <c r="G827" s="12">
        <f aca="true" t="shared" si="170" ref="G827:I829">G828</f>
        <v>1000</v>
      </c>
      <c r="H827" s="12">
        <f t="shared" si="170"/>
        <v>1000</v>
      </c>
      <c r="I827" s="12">
        <f t="shared" si="170"/>
        <v>0</v>
      </c>
      <c r="J827" s="12">
        <f t="shared" si="160"/>
        <v>0</v>
      </c>
      <c r="K827" s="12">
        <f t="shared" si="159"/>
        <v>0</v>
      </c>
    </row>
    <row r="828" spans="1:11" ht="45">
      <c r="A828" s="16" t="s">
        <v>690</v>
      </c>
      <c r="B828" s="11" t="s">
        <v>222</v>
      </c>
      <c r="C828" s="11" t="s">
        <v>69</v>
      </c>
      <c r="D828" s="11" t="s">
        <v>47</v>
      </c>
      <c r="E828" s="11" t="s">
        <v>693</v>
      </c>
      <c r="F828" s="11"/>
      <c r="G828" s="12">
        <f t="shared" si="170"/>
        <v>1000</v>
      </c>
      <c r="H828" s="12">
        <f t="shared" si="170"/>
        <v>1000</v>
      </c>
      <c r="I828" s="12">
        <f t="shared" si="170"/>
        <v>0</v>
      </c>
      <c r="J828" s="12">
        <f t="shared" si="160"/>
        <v>0</v>
      </c>
      <c r="K828" s="12">
        <f t="shared" si="159"/>
        <v>0</v>
      </c>
    </row>
    <row r="829" spans="1:11" ht="45">
      <c r="A829" s="13" t="s">
        <v>21</v>
      </c>
      <c r="B829" s="11" t="s">
        <v>222</v>
      </c>
      <c r="C829" s="11" t="s">
        <v>69</v>
      </c>
      <c r="D829" s="11" t="s">
        <v>47</v>
      </c>
      <c r="E829" s="11" t="s">
        <v>693</v>
      </c>
      <c r="F829" s="11" t="s">
        <v>20</v>
      </c>
      <c r="G829" s="12">
        <f t="shared" si="170"/>
        <v>1000</v>
      </c>
      <c r="H829" s="12">
        <f t="shared" si="170"/>
        <v>1000</v>
      </c>
      <c r="I829" s="12">
        <f t="shared" si="170"/>
        <v>0</v>
      </c>
      <c r="J829" s="12">
        <f t="shared" si="160"/>
        <v>0</v>
      </c>
      <c r="K829" s="12">
        <f t="shared" si="159"/>
        <v>0</v>
      </c>
    </row>
    <row r="830" spans="1:11" ht="15">
      <c r="A830" s="13" t="s">
        <v>87</v>
      </c>
      <c r="B830" s="11" t="s">
        <v>222</v>
      </c>
      <c r="C830" s="11" t="s">
        <v>69</v>
      </c>
      <c r="D830" s="11" t="s">
        <v>47</v>
      </c>
      <c r="E830" s="11" t="s">
        <v>693</v>
      </c>
      <c r="F830" s="11" t="s">
        <v>72</v>
      </c>
      <c r="G830" s="12">
        <f>5000-4000</f>
        <v>1000</v>
      </c>
      <c r="H830" s="12">
        <f>5000-4000</f>
        <v>1000</v>
      </c>
      <c r="I830" s="12">
        <v>0</v>
      </c>
      <c r="J830" s="12">
        <f t="shared" si="160"/>
        <v>0</v>
      </c>
      <c r="K830" s="12">
        <f t="shared" si="159"/>
        <v>0</v>
      </c>
    </row>
    <row r="831" spans="1:11" ht="45">
      <c r="A831" s="14" t="s">
        <v>450</v>
      </c>
      <c r="B831" s="11" t="s">
        <v>222</v>
      </c>
      <c r="C831" s="11" t="s">
        <v>69</v>
      </c>
      <c r="D831" s="11" t="s">
        <v>47</v>
      </c>
      <c r="E831" s="11" t="s">
        <v>197</v>
      </c>
      <c r="F831" s="11"/>
      <c r="G831" s="12">
        <f>G837+G853+G842+G832</f>
        <v>3302</v>
      </c>
      <c r="H831" s="12">
        <f>H837+H853+H842+H832</f>
        <v>3302</v>
      </c>
      <c r="I831" s="12">
        <f>I837+I853+I842+I832</f>
        <v>488.7</v>
      </c>
      <c r="J831" s="12">
        <f t="shared" si="160"/>
        <v>14.800121138703815</v>
      </c>
      <c r="K831" s="12">
        <f t="shared" si="159"/>
        <v>14.800121138703815</v>
      </c>
    </row>
    <row r="832" spans="1:11" ht="45">
      <c r="A832" s="14" t="s">
        <v>272</v>
      </c>
      <c r="B832" s="11" t="s">
        <v>222</v>
      </c>
      <c r="C832" s="11" t="s">
        <v>69</v>
      </c>
      <c r="D832" s="11" t="s">
        <v>47</v>
      </c>
      <c r="E832" s="11" t="s">
        <v>198</v>
      </c>
      <c r="F832" s="11"/>
      <c r="G832" s="29">
        <f aca="true" t="shared" si="171" ref="G832:I835">G833</f>
        <v>2700</v>
      </c>
      <c r="H832" s="29">
        <f t="shared" si="171"/>
        <v>2700</v>
      </c>
      <c r="I832" s="29">
        <f t="shared" si="171"/>
        <v>412.7</v>
      </c>
      <c r="J832" s="12">
        <f t="shared" si="160"/>
        <v>15.285185185185185</v>
      </c>
      <c r="K832" s="12">
        <f t="shared" si="159"/>
        <v>15.285185185185185</v>
      </c>
    </row>
    <row r="833" spans="1:11" ht="75">
      <c r="A833" s="14" t="s">
        <v>451</v>
      </c>
      <c r="B833" s="11" t="s">
        <v>222</v>
      </c>
      <c r="C833" s="11" t="s">
        <v>69</v>
      </c>
      <c r="D833" s="11" t="s">
        <v>47</v>
      </c>
      <c r="E833" s="11" t="s">
        <v>199</v>
      </c>
      <c r="F833" s="11"/>
      <c r="G833" s="29">
        <f t="shared" si="171"/>
        <v>2700</v>
      </c>
      <c r="H833" s="29">
        <f t="shared" si="171"/>
        <v>2700</v>
      </c>
      <c r="I833" s="29">
        <f t="shared" si="171"/>
        <v>412.7</v>
      </c>
      <c r="J833" s="12">
        <f t="shared" si="160"/>
        <v>15.285185185185185</v>
      </c>
      <c r="K833" s="12">
        <f t="shared" si="159"/>
        <v>15.285185185185185</v>
      </c>
    </row>
    <row r="834" spans="1:11" ht="75">
      <c r="A834" s="14" t="s">
        <v>273</v>
      </c>
      <c r="B834" s="11" t="s">
        <v>222</v>
      </c>
      <c r="C834" s="11" t="s">
        <v>69</v>
      </c>
      <c r="D834" s="11" t="s">
        <v>47</v>
      </c>
      <c r="E834" s="11" t="s">
        <v>200</v>
      </c>
      <c r="F834" s="11"/>
      <c r="G834" s="29">
        <f t="shared" si="171"/>
        <v>2700</v>
      </c>
      <c r="H834" s="29">
        <f t="shared" si="171"/>
        <v>2700</v>
      </c>
      <c r="I834" s="29">
        <f t="shared" si="171"/>
        <v>412.7</v>
      </c>
      <c r="J834" s="12">
        <f t="shared" si="160"/>
        <v>15.285185185185185</v>
      </c>
      <c r="K834" s="12">
        <f t="shared" si="159"/>
        <v>15.285185185185185</v>
      </c>
    </row>
    <row r="835" spans="1:11" ht="45">
      <c r="A835" s="13" t="s">
        <v>21</v>
      </c>
      <c r="B835" s="11" t="s">
        <v>222</v>
      </c>
      <c r="C835" s="11" t="s">
        <v>69</v>
      </c>
      <c r="D835" s="11" t="s">
        <v>47</v>
      </c>
      <c r="E835" s="11" t="s">
        <v>200</v>
      </c>
      <c r="F835" s="11" t="s">
        <v>20</v>
      </c>
      <c r="G835" s="29">
        <f t="shared" si="171"/>
        <v>2700</v>
      </c>
      <c r="H835" s="29">
        <f t="shared" si="171"/>
        <v>2700</v>
      </c>
      <c r="I835" s="29">
        <f t="shared" si="171"/>
        <v>412.7</v>
      </c>
      <c r="J835" s="12">
        <f t="shared" si="160"/>
        <v>15.285185185185185</v>
      </c>
      <c r="K835" s="12">
        <f t="shared" si="159"/>
        <v>15.285185185185185</v>
      </c>
    </row>
    <row r="836" spans="1:11" ht="15">
      <c r="A836" s="13" t="s">
        <v>87</v>
      </c>
      <c r="B836" s="11" t="s">
        <v>222</v>
      </c>
      <c r="C836" s="11" t="s">
        <v>69</v>
      </c>
      <c r="D836" s="11" t="s">
        <v>47</v>
      </c>
      <c r="E836" s="11" t="s">
        <v>200</v>
      </c>
      <c r="F836" s="11" t="s">
        <v>72</v>
      </c>
      <c r="G836" s="29">
        <f>2950-250</f>
        <v>2700</v>
      </c>
      <c r="H836" s="29">
        <f>2950-250</f>
        <v>2700</v>
      </c>
      <c r="I836" s="29">
        <v>412.7</v>
      </c>
      <c r="J836" s="12">
        <f t="shared" si="160"/>
        <v>15.285185185185185</v>
      </c>
      <c r="K836" s="12">
        <f t="shared" si="159"/>
        <v>15.285185185185185</v>
      </c>
    </row>
    <row r="837" spans="1:11" ht="60">
      <c r="A837" s="14" t="s">
        <v>278</v>
      </c>
      <c r="B837" s="11" t="s">
        <v>222</v>
      </c>
      <c r="C837" s="11" t="s">
        <v>69</v>
      </c>
      <c r="D837" s="11" t="s">
        <v>47</v>
      </c>
      <c r="E837" s="11" t="s">
        <v>202</v>
      </c>
      <c r="F837" s="11"/>
      <c r="G837" s="12">
        <f aca="true" t="shared" si="172" ref="G837:I840">G838</f>
        <v>50</v>
      </c>
      <c r="H837" s="12">
        <f t="shared" si="172"/>
        <v>50</v>
      </c>
      <c r="I837" s="12">
        <f t="shared" si="172"/>
        <v>39.6</v>
      </c>
      <c r="J837" s="12">
        <f t="shared" si="160"/>
        <v>79.2</v>
      </c>
      <c r="K837" s="12">
        <f t="shared" si="159"/>
        <v>79.2</v>
      </c>
    </row>
    <row r="838" spans="1:11" ht="75">
      <c r="A838" s="14" t="s">
        <v>333</v>
      </c>
      <c r="B838" s="11" t="s">
        <v>222</v>
      </c>
      <c r="C838" s="11" t="s">
        <v>69</v>
      </c>
      <c r="D838" s="11" t="s">
        <v>47</v>
      </c>
      <c r="E838" s="11" t="s">
        <v>203</v>
      </c>
      <c r="F838" s="11"/>
      <c r="G838" s="12">
        <f t="shared" si="172"/>
        <v>50</v>
      </c>
      <c r="H838" s="12">
        <f t="shared" si="172"/>
        <v>50</v>
      </c>
      <c r="I838" s="12">
        <f t="shared" si="172"/>
        <v>39.6</v>
      </c>
      <c r="J838" s="12">
        <f t="shared" si="160"/>
        <v>79.2</v>
      </c>
      <c r="K838" s="12">
        <f t="shared" si="159"/>
        <v>79.2</v>
      </c>
    </row>
    <row r="839" spans="1:11" ht="30">
      <c r="A839" s="14" t="s">
        <v>280</v>
      </c>
      <c r="B839" s="11" t="s">
        <v>222</v>
      </c>
      <c r="C839" s="11" t="s">
        <v>69</v>
      </c>
      <c r="D839" s="11" t="s">
        <v>47</v>
      </c>
      <c r="E839" s="11" t="s">
        <v>279</v>
      </c>
      <c r="F839" s="11"/>
      <c r="G839" s="12">
        <f t="shared" si="172"/>
        <v>50</v>
      </c>
      <c r="H839" s="12">
        <f t="shared" si="172"/>
        <v>50</v>
      </c>
      <c r="I839" s="12">
        <f t="shared" si="172"/>
        <v>39.6</v>
      </c>
      <c r="J839" s="12">
        <f t="shared" si="160"/>
        <v>79.2</v>
      </c>
      <c r="K839" s="12">
        <f t="shared" si="159"/>
        <v>79.2</v>
      </c>
    </row>
    <row r="840" spans="1:11" ht="45">
      <c r="A840" s="13" t="s">
        <v>21</v>
      </c>
      <c r="B840" s="11" t="s">
        <v>222</v>
      </c>
      <c r="C840" s="11" t="s">
        <v>69</v>
      </c>
      <c r="D840" s="11" t="s">
        <v>47</v>
      </c>
      <c r="E840" s="11" t="s">
        <v>279</v>
      </c>
      <c r="F840" s="11" t="s">
        <v>20</v>
      </c>
      <c r="G840" s="12">
        <f t="shared" si="172"/>
        <v>50</v>
      </c>
      <c r="H840" s="12">
        <f t="shared" si="172"/>
        <v>50</v>
      </c>
      <c r="I840" s="12">
        <f t="shared" si="172"/>
        <v>39.6</v>
      </c>
      <c r="J840" s="12">
        <f t="shared" si="160"/>
        <v>79.2</v>
      </c>
      <c r="K840" s="12">
        <f t="shared" si="159"/>
        <v>79.2</v>
      </c>
    </row>
    <row r="841" spans="1:11" ht="15">
      <c r="A841" s="13" t="s">
        <v>87</v>
      </c>
      <c r="B841" s="11" t="s">
        <v>222</v>
      </c>
      <c r="C841" s="11" t="s">
        <v>69</v>
      </c>
      <c r="D841" s="11" t="s">
        <v>47</v>
      </c>
      <c r="E841" s="11" t="s">
        <v>279</v>
      </c>
      <c r="F841" s="11" t="s">
        <v>72</v>
      </c>
      <c r="G841" s="12">
        <v>50</v>
      </c>
      <c r="H841" s="12">
        <v>50</v>
      </c>
      <c r="I841" s="12">
        <v>39.6</v>
      </c>
      <c r="J841" s="12">
        <f t="shared" si="160"/>
        <v>79.2</v>
      </c>
      <c r="K841" s="12">
        <f t="shared" si="159"/>
        <v>79.2</v>
      </c>
    </row>
    <row r="842" spans="1:11" ht="45">
      <c r="A842" s="14" t="s">
        <v>289</v>
      </c>
      <c r="B842" s="11" t="s">
        <v>222</v>
      </c>
      <c r="C842" s="11" t="s">
        <v>69</v>
      </c>
      <c r="D842" s="11" t="s">
        <v>47</v>
      </c>
      <c r="E842" s="11" t="s">
        <v>135</v>
      </c>
      <c r="F842" s="11"/>
      <c r="G842" s="12">
        <f>G843</f>
        <v>452</v>
      </c>
      <c r="H842" s="12">
        <f>H843</f>
        <v>452</v>
      </c>
      <c r="I842" s="12">
        <f>I843</f>
        <v>36.4</v>
      </c>
      <c r="J842" s="12">
        <f t="shared" si="160"/>
        <v>8.053097345132743</v>
      </c>
      <c r="K842" s="12">
        <f t="shared" si="159"/>
        <v>8.053097345132743</v>
      </c>
    </row>
    <row r="843" spans="1:11" ht="30">
      <c r="A843" s="14" t="s">
        <v>336</v>
      </c>
      <c r="B843" s="11" t="s">
        <v>222</v>
      </c>
      <c r="C843" s="11" t="s">
        <v>69</v>
      </c>
      <c r="D843" s="11" t="s">
        <v>47</v>
      </c>
      <c r="E843" s="11" t="s">
        <v>136</v>
      </c>
      <c r="F843" s="11"/>
      <c r="G843" s="12">
        <f>G844+G847+G850</f>
        <v>452</v>
      </c>
      <c r="H843" s="12">
        <f>H844+H847+H850</f>
        <v>452</v>
      </c>
      <c r="I843" s="12">
        <f>I844+I847+I850</f>
        <v>36.4</v>
      </c>
      <c r="J843" s="12">
        <f t="shared" si="160"/>
        <v>8.053097345132743</v>
      </c>
      <c r="K843" s="12">
        <f t="shared" si="159"/>
        <v>8.053097345132743</v>
      </c>
    </row>
    <row r="844" spans="1:11" ht="30">
      <c r="A844" s="10" t="s">
        <v>291</v>
      </c>
      <c r="B844" s="11" t="s">
        <v>222</v>
      </c>
      <c r="C844" s="11" t="s">
        <v>69</v>
      </c>
      <c r="D844" s="11" t="s">
        <v>47</v>
      </c>
      <c r="E844" s="11" t="s">
        <v>290</v>
      </c>
      <c r="F844" s="11"/>
      <c r="G844" s="12">
        <f aca="true" t="shared" si="173" ref="G844:I845">G845</f>
        <v>400</v>
      </c>
      <c r="H844" s="12">
        <f t="shared" si="173"/>
        <v>400</v>
      </c>
      <c r="I844" s="12">
        <f t="shared" si="173"/>
        <v>36.4</v>
      </c>
      <c r="J844" s="12">
        <f t="shared" si="160"/>
        <v>9.1</v>
      </c>
      <c r="K844" s="12">
        <f t="shared" si="159"/>
        <v>9.1</v>
      </c>
    </row>
    <row r="845" spans="1:11" ht="45">
      <c r="A845" s="13" t="s">
        <v>21</v>
      </c>
      <c r="B845" s="11" t="s">
        <v>222</v>
      </c>
      <c r="C845" s="11" t="s">
        <v>69</v>
      </c>
      <c r="D845" s="11" t="s">
        <v>47</v>
      </c>
      <c r="E845" s="11" t="s">
        <v>290</v>
      </c>
      <c r="F845" s="11" t="s">
        <v>20</v>
      </c>
      <c r="G845" s="12">
        <f t="shared" si="173"/>
        <v>400</v>
      </c>
      <c r="H845" s="12">
        <f t="shared" si="173"/>
        <v>400</v>
      </c>
      <c r="I845" s="12">
        <f t="shared" si="173"/>
        <v>36.4</v>
      </c>
      <c r="J845" s="12">
        <f t="shared" si="160"/>
        <v>9.1</v>
      </c>
      <c r="K845" s="12">
        <f t="shared" si="159"/>
        <v>9.1</v>
      </c>
    </row>
    <row r="846" spans="1:11" ht="15">
      <c r="A846" s="13" t="s">
        <v>87</v>
      </c>
      <c r="B846" s="11" t="s">
        <v>222</v>
      </c>
      <c r="C846" s="11" t="s">
        <v>69</v>
      </c>
      <c r="D846" s="11" t="s">
        <v>47</v>
      </c>
      <c r="E846" s="11" t="s">
        <v>290</v>
      </c>
      <c r="F846" s="11" t="s">
        <v>72</v>
      </c>
      <c r="G846" s="12">
        <v>400</v>
      </c>
      <c r="H846" s="12">
        <v>400</v>
      </c>
      <c r="I846" s="12">
        <v>36.4</v>
      </c>
      <c r="J846" s="12">
        <f t="shared" si="160"/>
        <v>9.1</v>
      </c>
      <c r="K846" s="12">
        <f t="shared" si="159"/>
        <v>9.1</v>
      </c>
    </row>
    <row r="847" spans="1:11" ht="45">
      <c r="A847" s="10" t="s">
        <v>293</v>
      </c>
      <c r="B847" s="11" t="s">
        <v>222</v>
      </c>
      <c r="C847" s="11" t="s">
        <v>69</v>
      </c>
      <c r="D847" s="11" t="s">
        <v>47</v>
      </c>
      <c r="E847" s="11" t="s">
        <v>292</v>
      </c>
      <c r="F847" s="11"/>
      <c r="G847" s="12">
        <f aca="true" t="shared" si="174" ref="G847:I848">G848</f>
        <v>20</v>
      </c>
      <c r="H847" s="12">
        <f t="shared" si="174"/>
        <v>20</v>
      </c>
      <c r="I847" s="12">
        <f t="shared" si="174"/>
        <v>0</v>
      </c>
      <c r="J847" s="12">
        <f t="shared" si="160"/>
        <v>0</v>
      </c>
      <c r="K847" s="12">
        <f t="shared" si="159"/>
        <v>0</v>
      </c>
    </row>
    <row r="848" spans="1:11" ht="45">
      <c r="A848" s="13" t="s">
        <v>21</v>
      </c>
      <c r="B848" s="11" t="s">
        <v>222</v>
      </c>
      <c r="C848" s="11" t="s">
        <v>69</v>
      </c>
      <c r="D848" s="11" t="s">
        <v>47</v>
      </c>
      <c r="E848" s="11" t="s">
        <v>292</v>
      </c>
      <c r="F848" s="11" t="s">
        <v>20</v>
      </c>
      <c r="G848" s="12">
        <f t="shared" si="174"/>
        <v>20</v>
      </c>
      <c r="H848" s="12">
        <f t="shared" si="174"/>
        <v>20</v>
      </c>
      <c r="I848" s="12">
        <f t="shared" si="174"/>
        <v>0</v>
      </c>
      <c r="J848" s="12">
        <f t="shared" si="160"/>
        <v>0</v>
      </c>
      <c r="K848" s="12">
        <f t="shared" si="159"/>
        <v>0</v>
      </c>
    </row>
    <row r="849" spans="1:11" ht="15">
      <c r="A849" s="13" t="s">
        <v>87</v>
      </c>
      <c r="B849" s="11" t="s">
        <v>222</v>
      </c>
      <c r="C849" s="11" t="s">
        <v>69</v>
      </c>
      <c r="D849" s="11" t="s">
        <v>47</v>
      </c>
      <c r="E849" s="11" t="s">
        <v>292</v>
      </c>
      <c r="F849" s="11" t="s">
        <v>72</v>
      </c>
      <c r="G849" s="12">
        <v>20</v>
      </c>
      <c r="H849" s="12">
        <v>20</v>
      </c>
      <c r="I849" s="12">
        <v>0</v>
      </c>
      <c r="J849" s="12">
        <f t="shared" si="160"/>
        <v>0</v>
      </c>
      <c r="K849" s="12">
        <f t="shared" si="159"/>
        <v>0</v>
      </c>
    </row>
    <row r="850" spans="1:11" ht="30">
      <c r="A850" s="10" t="s">
        <v>295</v>
      </c>
      <c r="B850" s="11" t="s">
        <v>222</v>
      </c>
      <c r="C850" s="11" t="s">
        <v>69</v>
      </c>
      <c r="D850" s="11" t="s">
        <v>47</v>
      </c>
      <c r="E850" s="11" t="s">
        <v>294</v>
      </c>
      <c r="F850" s="11"/>
      <c r="G850" s="12">
        <f aca="true" t="shared" si="175" ref="G850:I851">G851</f>
        <v>32</v>
      </c>
      <c r="H850" s="12">
        <f t="shared" si="175"/>
        <v>32</v>
      </c>
      <c r="I850" s="12">
        <f t="shared" si="175"/>
        <v>0</v>
      </c>
      <c r="J850" s="12">
        <f t="shared" si="160"/>
        <v>0</v>
      </c>
      <c r="K850" s="12">
        <f t="shared" si="159"/>
        <v>0</v>
      </c>
    </row>
    <row r="851" spans="1:11" ht="45">
      <c r="A851" s="13" t="s">
        <v>21</v>
      </c>
      <c r="B851" s="11" t="s">
        <v>222</v>
      </c>
      <c r="C851" s="11" t="s">
        <v>69</v>
      </c>
      <c r="D851" s="11" t="s">
        <v>47</v>
      </c>
      <c r="E851" s="11" t="s">
        <v>294</v>
      </c>
      <c r="F851" s="11" t="s">
        <v>20</v>
      </c>
      <c r="G851" s="12">
        <f t="shared" si="175"/>
        <v>32</v>
      </c>
      <c r="H851" s="12">
        <f t="shared" si="175"/>
        <v>32</v>
      </c>
      <c r="I851" s="12">
        <f t="shared" si="175"/>
        <v>0</v>
      </c>
      <c r="J851" s="12">
        <f t="shared" si="160"/>
        <v>0</v>
      </c>
      <c r="K851" s="12">
        <f aca="true" t="shared" si="176" ref="K851:K914">I851/H851*100</f>
        <v>0</v>
      </c>
    </row>
    <row r="852" spans="1:11" ht="15">
      <c r="A852" s="13" t="s">
        <v>87</v>
      </c>
      <c r="B852" s="11" t="s">
        <v>222</v>
      </c>
      <c r="C852" s="11" t="s">
        <v>69</v>
      </c>
      <c r="D852" s="11" t="s">
        <v>47</v>
      </c>
      <c r="E852" s="11" t="s">
        <v>294</v>
      </c>
      <c r="F852" s="11" t="s">
        <v>72</v>
      </c>
      <c r="G852" s="12">
        <v>32</v>
      </c>
      <c r="H852" s="12">
        <v>32</v>
      </c>
      <c r="I852" s="12">
        <v>0</v>
      </c>
      <c r="J852" s="12">
        <f aca="true" t="shared" si="177" ref="J852:J915">I852/G852*100</f>
        <v>0</v>
      </c>
      <c r="K852" s="12">
        <f t="shared" si="176"/>
        <v>0</v>
      </c>
    </row>
    <row r="853" spans="1:11" ht="45">
      <c r="A853" s="14" t="s">
        <v>297</v>
      </c>
      <c r="B853" s="11" t="s">
        <v>222</v>
      </c>
      <c r="C853" s="11" t="s">
        <v>69</v>
      </c>
      <c r="D853" s="11" t="s">
        <v>47</v>
      </c>
      <c r="E853" s="11" t="s">
        <v>296</v>
      </c>
      <c r="F853" s="11"/>
      <c r="G853" s="29">
        <f aca="true" t="shared" si="178" ref="G853:I856">G854</f>
        <v>100</v>
      </c>
      <c r="H853" s="29">
        <f t="shared" si="178"/>
        <v>100</v>
      </c>
      <c r="I853" s="29">
        <f t="shared" si="178"/>
        <v>0</v>
      </c>
      <c r="J853" s="12">
        <f t="shared" si="177"/>
        <v>0</v>
      </c>
      <c r="K853" s="12">
        <f t="shared" si="176"/>
        <v>0</v>
      </c>
    </row>
    <row r="854" spans="1:11" ht="60">
      <c r="A854" s="14" t="s">
        <v>455</v>
      </c>
      <c r="B854" s="11" t="s">
        <v>222</v>
      </c>
      <c r="C854" s="11" t="s">
        <v>69</v>
      </c>
      <c r="D854" s="11" t="s">
        <v>47</v>
      </c>
      <c r="E854" s="11" t="s">
        <v>298</v>
      </c>
      <c r="F854" s="11"/>
      <c r="G854" s="29">
        <f t="shared" si="178"/>
        <v>100</v>
      </c>
      <c r="H854" s="29">
        <f t="shared" si="178"/>
        <v>100</v>
      </c>
      <c r="I854" s="29">
        <f t="shared" si="178"/>
        <v>0</v>
      </c>
      <c r="J854" s="12">
        <f t="shared" si="177"/>
        <v>0</v>
      </c>
      <c r="K854" s="12">
        <f t="shared" si="176"/>
        <v>0</v>
      </c>
    </row>
    <row r="855" spans="1:11" ht="45">
      <c r="A855" s="10" t="s">
        <v>300</v>
      </c>
      <c r="B855" s="11" t="s">
        <v>222</v>
      </c>
      <c r="C855" s="11" t="s">
        <v>69</v>
      </c>
      <c r="D855" s="11" t="s">
        <v>47</v>
      </c>
      <c r="E855" s="11" t="s">
        <v>299</v>
      </c>
      <c r="F855" s="11"/>
      <c r="G855" s="29">
        <f t="shared" si="178"/>
        <v>100</v>
      </c>
      <c r="H855" s="29">
        <f t="shared" si="178"/>
        <v>100</v>
      </c>
      <c r="I855" s="29">
        <f t="shared" si="178"/>
        <v>0</v>
      </c>
      <c r="J855" s="12">
        <f t="shared" si="177"/>
        <v>0</v>
      </c>
      <c r="K855" s="12">
        <f t="shared" si="176"/>
        <v>0</v>
      </c>
    </row>
    <row r="856" spans="1:11" ht="45">
      <c r="A856" s="13" t="s">
        <v>21</v>
      </c>
      <c r="B856" s="11" t="s">
        <v>222</v>
      </c>
      <c r="C856" s="11" t="s">
        <v>69</v>
      </c>
      <c r="D856" s="11" t="s">
        <v>47</v>
      </c>
      <c r="E856" s="11" t="s">
        <v>299</v>
      </c>
      <c r="F856" s="11" t="s">
        <v>20</v>
      </c>
      <c r="G856" s="29">
        <f t="shared" si="178"/>
        <v>100</v>
      </c>
      <c r="H856" s="29">
        <f t="shared" si="178"/>
        <v>100</v>
      </c>
      <c r="I856" s="29">
        <f t="shared" si="178"/>
        <v>0</v>
      </c>
      <c r="J856" s="12">
        <f t="shared" si="177"/>
        <v>0</v>
      </c>
      <c r="K856" s="12">
        <f t="shared" si="176"/>
        <v>0</v>
      </c>
    </row>
    <row r="857" spans="1:11" ht="15">
      <c r="A857" s="13" t="s">
        <v>87</v>
      </c>
      <c r="B857" s="11" t="s">
        <v>222</v>
      </c>
      <c r="C857" s="11" t="s">
        <v>69</v>
      </c>
      <c r="D857" s="11" t="s">
        <v>47</v>
      </c>
      <c r="E857" s="11" t="s">
        <v>299</v>
      </c>
      <c r="F857" s="11" t="s">
        <v>72</v>
      </c>
      <c r="G857" s="29">
        <v>100</v>
      </c>
      <c r="H857" s="29">
        <v>100</v>
      </c>
      <c r="I857" s="29">
        <v>0</v>
      </c>
      <c r="J857" s="12">
        <f t="shared" si="177"/>
        <v>0</v>
      </c>
      <c r="K857" s="12">
        <f t="shared" si="176"/>
        <v>0</v>
      </c>
    </row>
    <row r="858" spans="1:11" ht="90">
      <c r="A858" s="10" t="s">
        <v>582</v>
      </c>
      <c r="B858" s="11" t="s">
        <v>222</v>
      </c>
      <c r="C858" s="11" t="s">
        <v>69</v>
      </c>
      <c r="D858" s="11" t="s">
        <v>47</v>
      </c>
      <c r="E858" s="11" t="s">
        <v>251</v>
      </c>
      <c r="F858" s="11"/>
      <c r="G858" s="29">
        <f aca="true" t="shared" si="179" ref="G858:I861">G859</f>
        <v>880</v>
      </c>
      <c r="H858" s="29">
        <f t="shared" si="179"/>
        <v>880</v>
      </c>
      <c r="I858" s="29">
        <f t="shared" si="179"/>
        <v>878.7</v>
      </c>
      <c r="J858" s="12">
        <f t="shared" si="177"/>
        <v>99.85227272727273</v>
      </c>
      <c r="K858" s="12">
        <f t="shared" si="176"/>
        <v>99.85227272727273</v>
      </c>
    </row>
    <row r="859" spans="1:11" ht="30">
      <c r="A859" s="10" t="s">
        <v>709</v>
      </c>
      <c r="B859" s="11" t="s">
        <v>222</v>
      </c>
      <c r="C859" s="11" t="s">
        <v>69</v>
      </c>
      <c r="D859" s="11" t="s">
        <v>47</v>
      </c>
      <c r="E859" s="11" t="s">
        <v>710</v>
      </c>
      <c r="F859" s="11"/>
      <c r="G859" s="29">
        <f t="shared" si="179"/>
        <v>880</v>
      </c>
      <c r="H859" s="29">
        <f t="shared" si="179"/>
        <v>880</v>
      </c>
      <c r="I859" s="29">
        <f t="shared" si="179"/>
        <v>878.7</v>
      </c>
      <c r="J859" s="12">
        <f t="shared" si="177"/>
        <v>99.85227272727273</v>
      </c>
      <c r="K859" s="12">
        <f t="shared" si="176"/>
        <v>99.85227272727273</v>
      </c>
    </row>
    <row r="860" spans="1:11" ht="90">
      <c r="A860" s="10" t="s">
        <v>717</v>
      </c>
      <c r="B860" s="11" t="s">
        <v>222</v>
      </c>
      <c r="C860" s="11" t="s">
        <v>69</v>
      </c>
      <c r="D860" s="11" t="s">
        <v>47</v>
      </c>
      <c r="E860" s="11" t="s">
        <v>718</v>
      </c>
      <c r="F860" s="11"/>
      <c r="G860" s="29">
        <f t="shared" si="179"/>
        <v>880</v>
      </c>
      <c r="H860" s="29">
        <f t="shared" si="179"/>
        <v>880</v>
      </c>
      <c r="I860" s="29">
        <f t="shared" si="179"/>
        <v>878.7</v>
      </c>
      <c r="J860" s="12">
        <f t="shared" si="177"/>
        <v>99.85227272727273</v>
      </c>
      <c r="K860" s="12">
        <f t="shared" si="176"/>
        <v>99.85227272727273</v>
      </c>
    </row>
    <row r="861" spans="1:11" ht="45">
      <c r="A861" s="13" t="s">
        <v>21</v>
      </c>
      <c r="B861" s="11" t="s">
        <v>222</v>
      </c>
      <c r="C861" s="11" t="s">
        <v>69</v>
      </c>
      <c r="D861" s="11" t="s">
        <v>47</v>
      </c>
      <c r="E861" s="11" t="s">
        <v>718</v>
      </c>
      <c r="F861" s="11" t="s">
        <v>20</v>
      </c>
      <c r="G861" s="29">
        <f t="shared" si="179"/>
        <v>880</v>
      </c>
      <c r="H861" s="29">
        <f t="shared" si="179"/>
        <v>880</v>
      </c>
      <c r="I861" s="29">
        <f t="shared" si="179"/>
        <v>878.7</v>
      </c>
      <c r="J861" s="12">
        <f t="shared" si="177"/>
        <v>99.85227272727273</v>
      </c>
      <c r="K861" s="12">
        <f t="shared" si="176"/>
        <v>99.85227272727273</v>
      </c>
    </row>
    <row r="862" spans="1:11" ht="15">
      <c r="A862" s="13" t="s">
        <v>87</v>
      </c>
      <c r="B862" s="11" t="s">
        <v>222</v>
      </c>
      <c r="C862" s="11" t="s">
        <v>69</v>
      </c>
      <c r="D862" s="11" t="s">
        <v>47</v>
      </c>
      <c r="E862" s="11" t="s">
        <v>718</v>
      </c>
      <c r="F862" s="11" t="s">
        <v>72</v>
      </c>
      <c r="G862" s="29">
        <f>864+16</f>
        <v>880</v>
      </c>
      <c r="H862" s="29">
        <f>864+16</f>
        <v>880</v>
      </c>
      <c r="I862" s="29">
        <v>878.7</v>
      </c>
      <c r="J862" s="12">
        <f t="shared" si="177"/>
        <v>99.85227272727273</v>
      </c>
      <c r="K862" s="12">
        <f t="shared" si="176"/>
        <v>99.85227272727273</v>
      </c>
    </row>
    <row r="863" spans="1:11" ht="30">
      <c r="A863" s="14" t="s">
        <v>341</v>
      </c>
      <c r="B863" s="11" t="s">
        <v>222</v>
      </c>
      <c r="C863" s="11" t="s">
        <v>69</v>
      </c>
      <c r="D863" s="11" t="s">
        <v>47</v>
      </c>
      <c r="E863" s="11" t="s">
        <v>161</v>
      </c>
      <c r="F863" s="11"/>
      <c r="G863" s="29">
        <f aca="true" t="shared" si="180" ref="G863:I865">G864</f>
        <v>800</v>
      </c>
      <c r="H863" s="29">
        <f t="shared" si="180"/>
        <v>800</v>
      </c>
      <c r="I863" s="29">
        <f t="shared" si="180"/>
        <v>792</v>
      </c>
      <c r="J863" s="12">
        <f t="shared" si="177"/>
        <v>99</v>
      </c>
      <c r="K863" s="12">
        <f t="shared" si="176"/>
        <v>99</v>
      </c>
    </row>
    <row r="864" spans="1:11" ht="45">
      <c r="A864" s="13" t="s">
        <v>589</v>
      </c>
      <c r="B864" s="11" t="s">
        <v>222</v>
      </c>
      <c r="C864" s="11" t="s">
        <v>69</v>
      </c>
      <c r="D864" s="11" t="s">
        <v>47</v>
      </c>
      <c r="E864" s="11" t="s">
        <v>588</v>
      </c>
      <c r="F864" s="11"/>
      <c r="G864" s="29">
        <f t="shared" si="180"/>
        <v>800</v>
      </c>
      <c r="H864" s="29">
        <f t="shared" si="180"/>
        <v>800</v>
      </c>
      <c r="I864" s="29">
        <f t="shared" si="180"/>
        <v>792</v>
      </c>
      <c r="J864" s="12">
        <f t="shared" si="177"/>
        <v>99</v>
      </c>
      <c r="K864" s="12">
        <f t="shared" si="176"/>
        <v>99</v>
      </c>
    </row>
    <row r="865" spans="1:11" ht="45">
      <c r="A865" s="13" t="s">
        <v>21</v>
      </c>
      <c r="B865" s="11" t="s">
        <v>222</v>
      </c>
      <c r="C865" s="11" t="s">
        <v>69</v>
      </c>
      <c r="D865" s="11" t="s">
        <v>47</v>
      </c>
      <c r="E865" s="11" t="s">
        <v>588</v>
      </c>
      <c r="F865" s="11" t="s">
        <v>20</v>
      </c>
      <c r="G865" s="29">
        <f t="shared" si="180"/>
        <v>800</v>
      </c>
      <c r="H865" s="29">
        <f t="shared" si="180"/>
        <v>800</v>
      </c>
      <c r="I865" s="29">
        <f t="shared" si="180"/>
        <v>792</v>
      </c>
      <c r="J865" s="12">
        <f t="shared" si="177"/>
        <v>99</v>
      </c>
      <c r="K865" s="12">
        <f t="shared" si="176"/>
        <v>99</v>
      </c>
    </row>
    <row r="866" spans="1:11" ht="15">
      <c r="A866" s="13" t="s">
        <v>87</v>
      </c>
      <c r="B866" s="11" t="s">
        <v>222</v>
      </c>
      <c r="C866" s="11" t="s">
        <v>69</v>
      </c>
      <c r="D866" s="11" t="s">
        <v>47</v>
      </c>
      <c r="E866" s="11" t="s">
        <v>588</v>
      </c>
      <c r="F866" s="11" t="s">
        <v>72</v>
      </c>
      <c r="G866" s="29">
        <f>350+450</f>
        <v>800</v>
      </c>
      <c r="H866" s="29">
        <f>350+450</f>
        <v>800</v>
      </c>
      <c r="I866" s="29">
        <v>792</v>
      </c>
      <c r="J866" s="12">
        <f t="shared" si="177"/>
        <v>99</v>
      </c>
      <c r="K866" s="12">
        <f t="shared" si="176"/>
        <v>99</v>
      </c>
    </row>
    <row r="867" spans="1:11" ht="15">
      <c r="A867" s="13" t="s">
        <v>231</v>
      </c>
      <c r="B867" s="11" t="s">
        <v>222</v>
      </c>
      <c r="C867" s="11" t="s">
        <v>69</v>
      </c>
      <c r="D867" s="11" t="s">
        <v>49</v>
      </c>
      <c r="E867" s="11"/>
      <c r="F867" s="11"/>
      <c r="G867" s="12">
        <f>G868+G877+G896</f>
        <v>56581.3</v>
      </c>
      <c r="H867" s="12">
        <f>H868+H877+H896</f>
        <v>56581.3</v>
      </c>
      <c r="I867" s="12">
        <f>I868+I877+I896</f>
        <v>47451</v>
      </c>
      <c r="J867" s="12">
        <f t="shared" si="177"/>
        <v>83.8633965638824</v>
      </c>
      <c r="K867" s="12">
        <f t="shared" si="176"/>
        <v>83.8633965638824</v>
      </c>
    </row>
    <row r="868" spans="1:11" ht="45">
      <c r="A868" s="10" t="s">
        <v>391</v>
      </c>
      <c r="B868" s="11" t="s">
        <v>222</v>
      </c>
      <c r="C868" s="11" t="s">
        <v>69</v>
      </c>
      <c r="D868" s="11" t="s">
        <v>49</v>
      </c>
      <c r="E868" s="11" t="s">
        <v>137</v>
      </c>
      <c r="F868" s="11"/>
      <c r="G868" s="12">
        <f aca="true" t="shared" si="181" ref="G868:I869">G869</f>
        <v>53945.3</v>
      </c>
      <c r="H868" s="12">
        <f t="shared" si="181"/>
        <v>53945.3</v>
      </c>
      <c r="I868" s="12">
        <f t="shared" si="181"/>
        <v>45255.4</v>
      </c>
      <c r="J868" s="12">
        <f t="shared" si="177"/>
        <v>83.89127505083853</v>
      </c>
      <c r="K868" s="12">
        <f t="shared" si="176"/>
        <v>83.89127505083853</v>
      </c>
    </row>
    <row r="869" spans="1:11" ht="45">
      <c r="A869" s="14" t="s">
        <v>394</v>
      </c>
      <c r="B869" s="11" t="s">
        <v>222</v>
      </c>
      <c r="C869" s="11" t="s">
        <v>69</v>
      </c>
      <c r="D869" s="11" t="s">
        <v>49</v>
      </c>
      <c r="E869" s="11" t="s">
        <v>152</v>
      </c>
      <c r="F869" s="11"/>
      <c r="G869" s="12">
        <f t="shared" si="181"/>
        <v>53945.3</v>
      </c>
      <c r="H869" s="12">
        <f t="shared" si="181"/>
        <v>53945.3</v>
      </c>
      <c r="I869" s="12">
        <f t="shared" si="181"/>
        <v>45255.4</v>
      </c>
      <c r="J869" s="12">
        <f t="shared" si="177"/>
        <v>83.89127505083853</v>
      </c>
      <c r="K869" s="12">
        <f t="shared" si="176"/>
        <v>83.89127505083853</v>
      </c>
    </row>
    <row r="870" spans="1:11" ht="45">
      <c r="A870" s="14" t="s">
        <v>409</v>
      </c>
      <c r="B870" s="11" t="s">
        <v>222</v>
      </c>
      <c r="C870" s="11" t="s">
        <v>69</v>
      </c>
      <c r="D870" s="11" t="s">
        <v>49</v>
      </c>
      <c r="E870" s="11" t="s">
        <v>153</v>
      </c>
      <c r="F870" s="11"/>
      <c r="G870" s="12">
        <f>G871+G874</f>
        <v>53945.3</v>
      </c>
      <c r="H870" s="12">
        <f>H871+H874</f>
        <v>53945.3</v>
      </c>
      <c r="I870" s="12">
        <f>I871+I874</f>
        <v>45255.4</v>
      </c>
      <c r="J870" s="12">
        <f t="shared" si="177"/>
        <v>83.89127505083853</v>
      </c>
      <c r="K870" s="12">
        <f t="shared" si="176"/>
        <v>83.89127505083853</v>
      </c>
    </row>
    <row r="871" spans="1:11" ht="30">
      <c r="A871" s="10" t="s">
        <v>388</v>
      </c>
      <c r="B871" s="11" t="s">
        <v>222</v>
      </c>
      <c r="C871" s="11" t="s">
        <v>69</v>
      </c>
      <c r="D871" s="11" t="s">
        <v>49</v>
      </c>
      <c r="E871" s="11" t="s">
        <v>410</v>
      </c>
      <c r="F871" s="11"/>
      <c r="G871" s="12">
        <f aca="true" t="shared" si="182" ref="G871:I872">G872</f>
        <v>52480.3</v>
      </c>
      <c r="H871" s="12">
        <f t="shared" si="182"/>
        <v>52480.3</v>
      </c>
      <c r="I871" s="12">
        <f t="shared" si="182"/>
        <v>43790.4</v>
      </c>
      <c r="J871" s="12">
        <f t="shared" si="177"/>
        <v>83.44159617989988</v>
      </c>
      <c r="K871" s="12">
        <f t="shared" si="176"/>
        <v>83.44159617989988</v>
      </c>
    </row>
    <row r="872" spans="1:11" ht="45">
      <c r="A872" s="13" t="s">
        <v>21</v>
      </c>
      <c r="B872" s="11" t="s">
        <v>222</v>
      </c>
      <c r="C872" s="11" t="s">
        <v>69</v>
      </c>
      <c r="D872" s="11" t="s">
        <v>49</v>
      </c>
      <c r="E872" s="11" t="s">
        <v>410</v>
      </c>
      <c r="F872" s="11" t="s">
        <v>20</v>
      </c>
      <c r="G872" s="12">
        <f t="shared" si="182"/>
        <v>52480.3</v>
      </c>
      <c r="H872" s="12">
        <f t="shared" si="182"/>
        <v>52480.3</v>
      </c>
      <c r="I872" s="12">
        <f t="shared" si="182"/>
        <v>43790.4</v>
      </c>
      <c r="J872" s="12">
        <f t="shared" si="177"/>
        <v>83.44159617989988</v>
      </c>
      <c r="K872" s="12">
        <f t="shared" si="176"/>
        <v>83.44159617989988</v>
      </c>
    </row>
    <row r="873" spans="1:11" ht="15">
      <c r="A873" s="13" t="s">
        <v>87</v>
      </c>
      <c r="B873" s="11" t="s">
        <v>222</v>
      </c>
      <c r="C873" s="11" t="s">
        <v>69</v>
      </c>
      <c r="D873" s="11" t="s">
        <v>49</v>
      </c>
      <c r="E873" s="11" t="s">
        <v>410</v>
      </c>
      <c r="F873" s="11" t="s">
        <v>72</v>
      </c>
      <c r="G873" s="12">
        <f>62300-12202.7+2383</f>
        <v>52480.3</v>
      </c>
      <c r="H873" s="12">
        <f>62300-12202.7+2383</f>
        <v>52480.3</v>
      </c>
      <c r="I873" s="12">
        <v>43790.4</v>
      </c>
      <c r="J873" s="12">
        <f t="shared" si="177"/>
        <v>83.44159617989988</v>
      </c>
      <c r="K873" s="12">
        <f t="shared" si="176"/>
        <v>83.44159617989988</v>
      </c>
    </row>
    <row r="874" spans="1:11" ht="30">
      <c r="A874" s="13" t="s">
        <v>738</v>
      </c>
      <c r="B874" s="11" t="s">
        <v>222</v>
      </c>
      <c r="C874" s="11" t="s">
        <v>69</v>
      </c>
      <c r="D874" s="11" t="s">
        <v>49</v>
      </c>
      <c r="E874" s="11" t="s">
        <v>747</v>
      </c>
      <c r="F874" s="11"/>
      <c r="G874" s="12">
        <f aca="true" t="shared" si="183" ref="G874:I875">G875</f>
        <v>1465</v>
      </c>
      <c r="H874" s="12">
        <f t="shared" si="183"/>
        <v>1465</v>
      </c>
      <c r="I874" s="12">
        <f t="shared" si="183"/>
        <v>1465</v>
      </c>
      <c r="J874" s="12">
        <f t="shared" si="177"/>
        <v>100</v>
      </c>
      <c r="K874" s="12">
        <f t="shared" si="176"/>
        <v>100</v>
      </c>
    </row>
    <row r="875" spans="1:11" ht="45">
      <c r="A875" s="13" t="s">
        <v>21</v>
      </c>
      <c r="B875" s="11" t="s">
        <v>222</v>
      </c>
      <c r="C875" s="11" t="s">
        <v>69</v>
      </c>
      <c r="D875" s="11" t="s">
        <v>49</v>
      </c>
      <c r="E875" s="11" t="s">
        <v>747</v>
      </c>
      <c r="F875" s="11" t="s">
        <v>20</v>
      </c>
      <c r="G875" s="12">
        <f t="shared" si="183"/>
        <v>1465</v>
      </c>
      <c r="H875" s="12">
        <f t="shared" si="183"/>
        <v>1465</v>
      </c>
      <c r="I875" s="12">
        <f t="shared" si="183"/>
        <v>1465</v>
      </c>
      <c r="J875" s="12">
        <f t="shared" si="177"/>
        <v>100</v>
      </c>
      <c r="K875" s="12">
        <f t="shared" si="176"/>
        <v>100</v>
      </c>
    </row>
    <row r="876" spans="1:11" ht="15">
      <c r="A876" s="13" t="s">
        <v>87</v>
      </c>
      <c r="B876" s="11" t="s">
        <v>222</v>
      </c>
      <c r="C876" s="11" t="s">
        <v>69</v>
      </c>
      <c r="D876" s="11" t="s">
        <v>49</v>
      </c>
      <c r="E876" s="11" t="s">
        <v>747</v>
      </c>
      <c r="F876" s="11" t="s">
        <v>72</v>
      </c>
      <c r="G876" s="12">
        <v>1465</v>
      </c>
      <c r="H876" s="12">
        <v>1465</v>
      </c>
      <c r="I876" s="12">
        <v>1465</v>
      </c>
      <c r="J876" s="12">
        <f t="shared" si="177"/>
        <v>100</v>
      </c>
      <c r="K876" s="12">
        <f t="shared" si="176"/>
        <v>100</v>
      </c>
    </row>
    <row r="877" spans="1:11" ht="45">
      <c r="A877" s="14" t="s">
        <v>450</v>
      </c>
      <c r="B877" s="11" t="s">
        <v>222</v>
      </c>
      <c r="C877" s="11" t="s">
        <v>69</v>
      </c>
      <c r="D877" s="11" t="s">
        <v>49</v>
      </c>
      <c r="E877" s="11" t="s">
        <v>197</v>
      </c>
      <c r="F877" s="11"/>
      <c r="G877" s="12">
        <f>G878+G883+G891</f>
        <v>636</v>
      </c>
      <c r="H877" s="12">
        <f>H878+H883+H891</f>
        <v>636</v>
      </c>
      <c r="I877" s="12">
        <f>I878+I883+I891</f>
        <v>197.2</v>
      </c>
      <c r="J877" s="12">
        <f t="shared" si="177"/>
        <v>31.0062893081761</v>
      </c>
      <c r="K877" s="12">
        <f t="shared" si="176"/>
        <v>31.0062893081761</v>
      </c>
    </row>
    <row r="878" spans="1:11" ht="45">
      <c r="A878" s="14" t="s">
        <v>272</v>
      </c>
      <c r="B878" s="11" t="s">
        <v>222</v>
      </c>
      <c r="C878" s="11" t="s">
        <v>69</v>
      </c>
      <c r="D878" s="11" t="s">
        <v>49</v>
      </c>
      <c r="E878" s="11" t="s">
        <v>198</v>
      </c>
      <c r="F878" s="11"/>
      <c r="G878" s="29">
        <f aca="true" t="shared" si="184" ref="G878:I881">G879</f>
        <v>400</v>
      </c>
      <c r="H878" s="29">
        <f t="shared" si="184"/>
        <v>400</v>
      </c>
      <c r="I878" s="29">
        <f t="shared" si="184"/>
        <v>50</v>
      </c>
      <c r="J878" s="12">
        <f t="shared" si="177"/>
        <v>12.5</v>
      </c>
      <c r="K878" s="12">
        <f t="shared" si="176"/>
        <v>12.5</v>
      </c>
    </row>
    <row r="879" spans="1:11" ht="75">
      <c r="A879" s="14" t="s">
        <v>451</v>
      </c>
      <c r="B879" s="11" t="s">
        <v>222</v>
      </c>
      <c r="C879" s="11" t="s">
        <v>69</v>
      </c>
      <c r="D879" s="11" t="s">
        <v>49</v>
      </c>
      <c r="E879" s="11" t="s">
        <v>199</v>
      </c>
      <c r="F879" s="11"/>
      <c r="G879" s="29">
        <f t="shared" si="184"/>
        <v>400</v>
      </c>
      <c r="H879" s="29">
        <f t="shared" si="184"/>
        <v>400</v>
      </c>
      <c r="I879" s="29">
        <f t="shared" si="184"/>
        <v>50</v>
      </c>
      <c r="J879" s="12">
        <f t="shared" si="177"/>
        <v>12.5</v>
      </c>
      <c r="K879" s="12">
        <f t="shared" si="176"/>
        <v>12.5</v>
      </c>
    </row>
    <row r="880" spans="1:11" ht="75">
      <c r="A880" s="14" t="s">
        <v>273</v>
      </c>
      <c r="B880" s="11" t="s">
        <v>222</v>
      </c>
      <c r="C880" s="11" t="s">
        <v>69</v>
      </c>
      <c r="D880" s="11" t="s">
        <v>49</v>
      </c>
      <c r="E880" s="11" t="s">
        <v>200</v>
      </c>
      <c r="F880" s="11"/>
      <c r="G880" s="29">
        <f t="shared" si="184"/>
        <v>400</v>
      </c>
      <c r="H880" s="29">
        <f t="shared" si="184"/>
        <v>400</v>
      </c>
      <c r="I880" s="29">
        <f t="shared" si="184"/>
        <v>50</v>
      </c>
      <c r="J880" s="12">
        <f t="shared" si="177"/>
        <v>12.5</v>
      </c>
      <c r="K880" s="12">
        <f t="shared" si="176"/>
        <v>12.5</v>
      </c>
    </row>
    <row r="881" spans="1:11" ht="45">
      <c r="A881" s="13" t="s">
        <v>21</v>
      </c>
      <c r="B881" s="11" t="s">
        <v>222</v>
      </c>
      <c r="C881" s="11" t="s">
        <v>69</v>
      </c>
      <c r="D881" s="11" t="s">
        <v>49</v>
      </c>
      <c r="E881" s="11" t="s">
        <v>200</v>
      </c>
      <c r="F881" s="11" t="s">
        <v>20</v>
      </c>
      <c r="G881" s="29">
        <f t="shared" si="184"/>
        <v>400</v>
      </c>
      <c r="H881" s="29">
        <f t="shared" si="184"/>
        <v>400</v>
      </c>
      <c r="I881" s="29">
        <f t="shared" si="184"/>
        <v>50</v>
      </c>
      <c r="J881" s="12">
        <f t="shared" si="177"/>
        <v>12.5</v>
      </c>
      <c r="K881" s="12">
        <f t="shared" si="176"/>
        <v>12.5</v>
      </c>
    </row>
    <row r="882" spans="1:11" ht="15">
      <c r="A882" s="13" t="s">
        <v>87</v>
      </c>
      <c r="B882" s="11" t="s">
        <v>222</v>
      </c>
      <c r="C882" s="11" t="s">
        <v>69</v>
      </c>
      <c r="D882" s="11" t="s">
        <v>49</v>
      </c>
      <c r="E882" s="11" t="s">
        <v>200</v>
      </c>
      <c r="F882" s="11" t="s">
        <v>72</v>
      </c>
      <c r="G882" s="29">
        <f>50+350</f>
        <v>400</v>
      </c>
      <c r="H882" s="29">
        <f>50+350</f>
        <v>400</v>
      </c>
      <c r="I882" s="29">
        <v>50</v>
      </c>
      <c r="J882" s="12">
        <f t="shared" si="177"/>
        <v>12.5</v>
      </c>
      <c r="K882" s="12">
        <f t="shared" si="176"/>
        <v>12.5</v>
      </c>
    </row>
    <row r="883" spans="1:11" ht="45">
      <c r="A883" s="14" t="s">
        <v>289</v>
      </c>
      <c r="B883" s="11" t="s">
        <v>222</v>
      </c>
      <c r="C883" s="11" t="s">
        <v>69</v>
      </c>
      <c r="D883" s="11" t="s">
        <v>49</v>
      </c>
      <c r="E883" s="11" t="s">
        <v>135</v>
      </c>
      <c r="F883" s="11"/>
      <c r="G883" s="29">
        <f>G884</f>
        <v>186</v>
      </c>
      <c r="H883" s="29">
        <f>H884</f>
        <v>186</v>
      </c>
      <c r="I883" s="29">
        <f>I884</f>
        <v>101.9</v>
      </c>
      <c r="J883" s="12">
        <f t="shared" si="177"/>
        <v>54.784946236559136</v>
      </c>
      <c r="K883" s="12">
        <f t="shared" si="176"/>
        <v>54.784946236559136</v>
      </c>
    </row>
    <row r="884" spans="1:11" ht="30">
      <c r="A884" s="14" t="s">
        <v>336</v>
      </c>
      <c r="B884" s="11" t="s">
        <v>222</v>
      </c>
      <c r="C884" s="11" t="s">
        <v>69</v>
      </c>
      <c r="D884" s="11" t="s">
        <v>49</v>
      </c>
      <c r="E884" s="11" t="s">
        <v>136</v>
      </c>
      <c r="F884" s="11"/>
      <c r="G884" s="29">
        <f>G885+G888</f>
        <v>186</v>
      </c>
      <c r="H884" s="29">
        <f>H885+H888</f>
        <v>186</v>
      </c>
      <c r="I884" s="29">
        <f>I885+I888</f>
        <v>101.9</v>
      </c>
      <c r="J884" s="12">
        <f t="shared" si="177"/>
        <v>54.784946236559136</v>
      </c>
      <c r="K884" s="12">
        <f t="shared" si="176"/>
        <v>54.784946236559136</v>
      </c>
    </row>
    <row r="885" spans="1:11" ht="30">
      <c r="A885" s="10" t="s">
        <v>291</v>
      </c>
      <c r="B885" s="11" t="s">
        <v>222</v>
      </c>
      <c r="C885" s="11" t="s">
        <v>69</v>
      </c>
      <c r="D885" s="11" t="s">
        <v>49</v>
      </c>
      <c r="E885" s="11" t="s">
        <v>290</v>
      </c>
      <c r="F885" s="11"/>
      <c r="G885" s="29">
        <f aca="true" t="shared" si="185" ref="G885:I886">G886</f>
        <v>171</v>
      </c>
      <c r="H885" s="29">
        <f t="shared" si="185"/>
        <v>171</v>
      </c>
      <c r="I885" s="29">
        <f t="shared" si="185"/>
        <v>96</v>
      </c>
      <c r="J885" s="12">
        <f t="shared" si="177"/>
        <v>56.14035087719298</v>
      </c>
      <c r="K885" s="12">
        <f t="shared" si="176"/>
        <v>56.14035087719298</v>
      </c>
    </row>
    <row r="886" spans="1:11" ht="45">
      <c r="A886" s="13" t="s">
        <v>21</v>
      </c>
      <c r="B886" s="11" t="s">
        <v>222</v>
      </c>
      <c r="C886" s="11" t="s">
        <v>69</v>
      </c>
      <c r="D886" s="11" t="s">
        <v>49</v>
      </c>
      <c r="E886" s="11" t="s">
        <v>290</v>
      </c>
      <c r="F886" s="11" t="s">
        <v>20</v>
      </c>
      <c r="G886" s="29">
        <f t="shared" si="185"/>
        <v>171</v>
      </c>
      <c r="H886" s="29">
        <f t="shared" si="185"/>
        <v>171</v>
      </c>
      <c r="I886" s="29">
        <f t="shared" si="185"/>
        <v>96</v>
      </c>
      <c r="J886" s="12">
        <f t="shared" si="177"/>
        <v>56.14035087719298</v>
      </c>
      <c r="K886" s="12">
        <f t="shared" si="176"/>
        <v>56.14035087719298</v>
      </c>
    </row>
    <row r="887" spans="1:11" ht="15">
      <c r="A887" s="13" t="s">
        <v>87</v>
      </c>
      <c r="B887" s="11" t="s">
        <v>222</v>
      </c>
      <c r="C887" s="11" t="s">
        <v>69</v>
      </c>
      <c r="D887" s="11" t="s">
        <v>49</v>
      </c>
      <c r="E887" s="11" t="s">
        <v>290</v>
      </c>
      <c r="F887" s="11" t="s">
        <v>72</v>
      </c>
      <c r="G887" s="29">
        <f>164+7</f>
        <v>171</v>
      </c>
      <c r="H887" s="29">
        <f>164+7</f>
        <v>171</v>
      </c>
      <c r="I887" s="29">
        <v>96</v>
      </c>
      <c r="J887" s="12">
        <f t="shared" si="177"/>
        <v>56.14035087719298</v>
      </c>
      <c r="K887" s="12">
        <f t="shared" si="176"/>
        <v>56.14035087719298</v>
      </c>
    </row>
    <row r="888" spans="1:11" ht="45">
      <c r="A888" s="10" t="s">
        <v>293</v>
      </c>
      <c r="B888" s="11" t="s">
        <v>222</v>
      </c>
      <c r="C888" s="11" t="s">
        <v>69</v>
      </c>
      <c r="D888" s="11" t="s">
        <v>49</v>
      </c>
      <c r="E888" s="11" t="s">
        <v>292</v>
      </c>
      <c r="F888" s="11"/>
      <c r="G888" s="29">
        <f aca="true" t="shared" si="186" ref="G888:I889">G889</f>
        <v>15</v>
      </c>
      <c r="H888" s="29">
        <f t="shared" si="186"/>
        <v>15</v>
      </c>
      <c r="I888" s="29">
        <f t="shared" si="186"/>
        <v>5.9</v>
      </c>
      <c r="J888" s="12">
        <f t="shared" si="177"/>
        <v>39.333333333333336</v>
      </c>
      <c r="K888" s="12">
        <f t="shared" si="176"/>
        <v>39.333333333333336</v>
      </c>
    </row>
    <row r="889" spans="1:11" ht="45">
      <c r="A889" s="13" t="s">
        <v>21</v>
      </c>
      <c r="B889" s="11" t="s">
        <v>222</v>
      </c>
      <c r="C889" s="11" t="s">
        <v>69</v>
      </c>
      <c r="D889" s="11" t="s">
        <v>49</v>
      </c>
      <c r="E889" s="11" t="s">
        <v>292</v>
      </c>
      <c r="F889" s="11" t="s">
        <v>20</v>
      </c>
      <c r="G889" s="29">
        <f t="shared" si="186"/>
        <v>15</v>
      </c>
      <c r="H889" s="29">
        <f t="shared" si="186"/>
        <v>15</v>
      </c>
      <c r="I889" s="29">
        <f t="shared" si="186"/>
        <v>5.9</v>
      </c>
      <c r="J889" s="12">
        <f t="shared" si="177"/>
        <v>39.333333333333336</v>
      </c>
      <c r="K889" s="12">
        <f t="shared" si="176"/>
        <v>39.333333333333336</v>
      </c>
    </row>
    <row r="890" spans="1:11" ht="15">
      <c r="A890" s="13" t="s">
        <v>87</v>
      </c>
      <c r="B890" s="11" t="s">
        <v>222</v>
      </c>
      <c r="C890" s="11" t="s">
        <v>69</v>
      </c>
      <c r="D890" s="11" t="s">
        <v>49</v>
      </c>
      <c r="E890" s="11" t="s">
        <v>292</v>
      </c>
      <c r="F890" s="11" t="s">
        <v>72</v>
      </c>
      <c r="G890" s="29">
        <v>15</v>
      </c>
      <c r="H890" s="29">
        <v>15</v>
      </c>
      <c r="I890" s="29">
        <v>5.9</v>
      </c>
      <c r="J890" s="12">
        <f t="shared" si="177"/>
        <v>39.333333333333336</v>
      </c>
      <c r="K890" s="12">
        <f t="shared" si="176"/>
        <v>39.333333333333336</v>
      </c>
    </row>
    <row r="891" spans="1:11" ht="45">
      <c r="A891" s="14" t="s">
        <v>297</v>
      </c>
      <c r="B891" s="11" t="s">
        <v>222</v>
      </c>
      <c r="C891" s="11" t="s">
        <v>69</v>
      </c>
      <c r="D891" s="11" t="s">
        <v>49</v>
      </c>
      <c r="E891" s="11" t="s">
        <v>296</v>
      </c>
      <c r="F891" s="11"/>
      <c r="G891" s="29">
        <f aca="true" t="shared" si="187" ref="G891:I894">G892</f>
        <v>50</v>
      </c>
      <c r="H891" s="29">
        <f t="shared" si="187"/>
        <v>50</v>
      </c>
      <c r="I891" s="29">
        <f t="shared" si="187"/>
        <v>45.3</v>
      </c>
      <c r="J891" s="12">
        <f t="shared" si="177"/>
        <v>90.6</v>
      </c>
      <c r="K891" s="12">
        <f t="shared" si="176"/>
        <v>90.6</v>
      </c>
    </row>
    <row r="892" spans="1:11" ht="60">
      <c r="A892" s="14" t="s">
        <v>455</v>
      </c>
      <c r="B892" s="11" t="s">
        <v>222</v>
      </c>
      <c r="C892" s="11" t="s">
        <v>69</v>
      </c>
      <c r="D892" s="11" t="s">
        <v>49</v>
      </c>
      <c r="E892" s="11" t="s">
        <v>298</v>
      </c>
      <c r="F892" s="11"/>
      <c r="G892" s="29">
        <f t="shared" si="187"/>
        <v>50</v>
      </c>
      <c r="H892" s="29">
        <f t="shared" si="187"/>
        <v>50</v>
      </c>
      <c r="I892" s="29">
        <f t="shared" si="187"/>
        <v>45.3</v>
      </c>
      <c r="J892" s="12">
        <f t="shared" si="177"/>
        <v>90.6</v>
      </c>
      <c r="K892" s="12">
        <f t="shared" si="176"/>
        <v>90.6</v>
      </c>
    </row>
    <row r="893" spans="1:11" ht="45">
      <c r="A893" s="10" t="s">
        <v>300</v>
      </c>
      <c r="B893" s="11" t="s">
        <v>222</v>
      </c>
      <c r="C893" s="11" t="s">
        <v>69</v>
      </c>
      <c r="D893" s="11" t="s">
        <v>49</v>
      </c>
      <c r="E893" s="11" t="s">
        <v>299</v>
      </c>
      <c r="F893" s="11"/>
      <c r="G893" s="29">
        <f t="shared" si="187"/>
        <v>50</v>
      </c>
      <c r="H893" s="29">
        <f t="shared" si="187"/>
        <v>50</v>
      </c>
      <c r="I893" s="29">
        <f t="shared" si="187"/>
        <v>45.3</v>
      </c>
      <c r="J893" s="12">
        <f t="shared" si="177"/>
        <v>90.6</v>
      </c>
      <c r="K893" s="12">
        <f t="shared" si="176"/>
        <v>90.6</v>
      </c>
    </row>
    <row r="894" spans="1:11" ht="45">
      <c r="A894" s="13" t="s">
        <v>21</v>
      </c>
      <c r="B894" s="11" t="s">
        <v>222</v>
      </c>
      <c r="C894" s="11" t="s">
        <v>69</v>
      </c>
      <c r="D894" s="11" t="s">
        <v>49</v>
      </c>
      <c r="E894" s="11" t="s">
        <v>299</v>
      </c>
      <c r="F894" s="11" t="s">
        <v>20</v>
      </c>
      <c r="G894" s="29">
        <f t="shared" si="187"/>
        <v>50</v>
      </c>
      <c r="H894" s="29">
        <f t="shared" si="187"/>
        <v>50</v>
      </c>
      <c r="I894" s="29">
        <f t="shared" si="187"/>
        <v>45.3</v>
      </c>
      <c r="J894" s="12">
        <f t="shared" si="177"/>
        <v>90.6</v>
      </c>
      <c r="K894" s="12">
        <f t="shared" si="176"/>
        <v>90.6</v>
      </c>
    </row>
    <row r="895" spans="1:11" ht="15">
      <c r="A895" s="13" t="s">
        <v>87</v>
      </c>
      <c r="B895" s="11" t="s">
        <v>222</v>
      </c>
      <c r="C895" s="11" t="s">
        <v>69</v>
      </c>
      <c r="D895" s="11" t="s">
        <v>49</v>
      </c>
      <c r="E895" s="11" t="s">
        <v>299</v>
      </c>
      <c r="F895" s="11" t="s">
        <v>72</v>
      </c>
      <c r="G895" s="29">
        <v>50</v>
      </c>
      <c r="H895" s="29">
        <v>50</v>
      </c>
      <c r="I895" s="29">
        <v>45.3</v>
      </c>
      <c r="J895" s="12">
        <f t="shared" si="177"/>
        <v>90.6</v>
      </c>
      <c r="K895" s="12">
        <f t="shared" si="176"/>
        <v>90.6</v>
      </c>
    </row>
    <row r="896" spans="1:11" ht="30">
      <c r="A896" s="14" t="s">
        <v>341</v>
      </c>
      <c r="B896" s="11" t="s">
        <v>222</v>
      </c>
      <c r="C896" s="11" t="s">
        <v>69</v>
      </c>
      <c r="D896" s="11" t="s">
        <v>49</v>
      </c>
      <c r="E896" s="11" t="s">
        <v>161</v>
      </c>
      <c r="F896" s="11"/>
      <c r="G896" s="29">
        <f aca="true" t="shared" si="188" ref="G896:I898">G897</f>
        <v>2000</v>
      </c>
      <c r="H896" s="29">
        <f t="shared" si="188"/>
        <v>2000</v>
      </c>
      <c r="I896" s="29">
        <f t="shared" si="188"/>
        <v>1998.4</v>
      </c>
      <c r="J896" s="12">
        <f t="shared" si="177"/>
        <v>99.92000000000002</v>
      </c>
      <c r="K896" s="12">
        <f t="shared" si="176"/>
        <v>99.92000000000002</v>
      </c>
    </row>
    <row r="897" spans="1:11" ht="45">
      <c r="A897" s="13" t="s">
        <v>589</v>
      </c>
      <c r="B897" s="11" t="s">
        <v>222</v>
      </c>
      <c r="C897" s="11" t="s">
        <v>69</v>
      </c>
      <c r="D897" s="11" t="s">
        <v>49</v>
      </c>
      <c r="E897" s="11" t="s">
        <v>588</v>
      </c>
      <c r="F897" s="11"/>
      <c r="G897" s="29">
        <f t="shared" si="188"/>
        <v>2000</v>
      </c>
      <c r="H897" s="29">
        <f t="shared" si="188"/>
        <v>2000</v>
      </c>
      <c r="I897" s="29">
        <f t="shared" si="188"/>
        <v>1998.4</v>
      </c>
      <c r="J897" s="12">
        <f t="shared" si="177"/>
        <v>99.92000000000002</v>
      </c>
      <c r="K897" s="12">
        <f t="shared" si="176"/>
        <v>99.92000000000002</v>
      </c>
    </row>
    <row r="898" spans="1:11" ht="45">
      <c r="A898" s="13" t="s">
        <v>21</v>
      </c>
      <c r="B898" s="11" t="s">
        <v>222</v>
      </c>
      <c r="C898" s="11" t="s">
        <v>69</v>
      </c>
      <c r="D898" s="11" t="s">
        <v>49</v>
      </c>
      <c r="E898" s="11" t="s">
        <v>588</v>
      </c>
      <c r="F898" s="11" t="s">
        <v>20</v>
      </c>
      <c r="G898" s="29">
        <f t="shared" si="188"/>
        <v>2000</v>
      </c>
      <c r="H898" s="29">
        <f t="shared" si="188"/>
        <v>2000</v>
      </c>
      <c r="I898" s="29">
        <f t="shared" si="188"/>
        <v>1998.4</v>
      </c>
      <c r="J898" s="12">
        <f t="shared" si="177"/>
        <v>99.92000000000002</v>
      </c>
      <c r="K898" s="12">
        <f t="shared" si="176"/>
        <v>99.92000000000002</v>
      </c>
    </row>
    <row r="899" spans="1:11" ht="15">
      <c r="A899" s="13" t="s">
        <v>87</v>
      </c>
      <c r="B899" s="11" t="s">
        <v>222</v>
      </c>
      <c r="C899" s="11" t="s">
        <v>69</v>
      </c>
      <c r="D899" s="11" t="s">
        <v>49</v>
      </c>
      <c r="E899" s="11" t="s">
        <v>588</v>
      </c>
      <c r="F899" s="11" t="s">
        <v>72</v>
      </c>
      <c r="G899" s="29">
        <v>2000</v>
      </c>
      <c r="H899" s="29">
        <v>2000</v>
      </c>
      <c r="I899" s="29">
        <v>1998.4</v>
      </c>
      <c r="J899" s="12">
        <f t="shared" si="177"/>
        <v>99.92000000000002</v>
      </c>
      <c r="K899" s="12">
        <f t="shared" si="176"/>
        <v>99.92000000000002</v>
      </c>
    </row>
    <row r="900" spans="1:11" ht="15">
      <c r="A900" s="14" t="s">
        <v>34</v>
      </c>
      <c r="B900" s="11" t="s">
        <v>222</v>
      </c>
      <c r="C900" s="11" t="s">
        <v>69</v>
      </c>
      <c r="D900" s="11" t="s">
        <v>67</v>
      </c>
      <c r="E900" s="11"/>
      <c r="F900" s="11"/>
      <c r="G900" s="12">
        <f>G901+G911</f>
        <v>24583</v>
      </c>
      <c r="H900" s="12">
        <f>H901+H911</f>
        <v>24583</v>
      </c>
      <c r="I900" s="12">
        <f>I901+I911</f>
        <v>22363.6</v>
      </c>
      <c r="J900" s="12">
        <f t="shared" si="177"/>
        <v>90.97180978725135</v>
      </c>
      <c r="K900" s="12">
        <f t="shared" si="176"/>
        <v>90.97180978725135</v>
      </c>
    </row>
    <row r="901" spans="1:11" ht="45">
      <c r="A901" s="10" t="s">
        <v>391</v>
      </c>
      <c r="B901" s="11" t="s">
        <v>222</v>
      </c>
      <c r="C901" s="11" t="s">
        <v>69</v>
      </c>
      <c r="D901" s="11" t="s">
        <v>67</v>
      </c>
      <c r="E901" s="11" t="s">
        <v>137</v>
      </c>
      <c r="F901" s="11"/>
      <c r="G901" s="12">
        <f aca="true" t="shared" si="189" ref="G901:I903">G902</f>
        <v>18337</v>
      </c>
      <c r="H901" s="12">
        <f t="shared" si="189"/>
        <v>18337</v>
      </c>
      <c r="I901" s="12">
        <f t="shared" si="189"/>
        <v>16463.3</v>
      </c>
      <c r="J901" s="12">
        <f t="shared" si="177"/>
        <v>89.78186180945629</v>
      </c>
      <c r="K901" s="12">
        <f t="shared" si="176"/>
        <v>89.78186180945629</v>
      </c>
    </row>
    <row r="902" spans="1:11" ht="30">
      <c r="A902" s="14" t="s">
        <v>108</v>
      </c>
      <c r="B902" s="11" t="s">
        <v>222</v>
      </c>
      <c r="C902" s="11" t="s">
        <v>69</v>
      </c>
      <c r="D902" s="11" t="s">
        <v>67</v>
      </c>
      <c r="E902" s="11" t="s">
        <v>395</v>
      </c>
      <c r="F902" s="11"/>
      <c r="G902" s="12">
        <f t="shared" si="189"/>
        <v>18337</v>
      </c>
      <c r="H902" s="12">
        <f t="shared" si="189"/>
        <v>18337</v>
      </c>
      <c r="I902" s="12">
        <f t="shared" si="189"/>
        <v>16463.3</v>
      </c>
      <c r="J902" s="12">
        <f t="shared" si="177"/>
        <v>89.78186180945629</v>
      </c>
      <c r="K902" s="12">
        <f t="shared" si="176"/>
        <v>89.78186180945629</v>
      </c>
    </row>
    <row r="903" spans="1:11" ht="45">
      <c r="A903" s="14" t="s">
        <v>121</v>
      </c>
      <c r="B903" s="11" t="s">
        <v>222</v>
      </c>
      <c r="C903" s="11" t="s">
        <v>69</v>
      </c>
      <c r="D903" s="11" t="s">
        <v>67</v>
      </c>
      <c r="E903" s="11" t="s">
        <v>396</v>
      </c>
      <c r="F903" s="11"/>
      <c r="G903" s="12">
        <f t="shared" si="189"/>
        <v>18337</v>
      </c>
      <c r="H903" s="12">
        <f t="shared" si="189"/>
        <v>18337</v>
      </c>
      <c r="I903" s="12">
        <f t="shared" si="189"/>
        <v>16463.3</v>
      </c>
      <c r="J903" s="12">
        <f t="shared" si="177"/>
        <v>89.78186180945629</v>
      </c>
      <c r="K903" s="12">
        <f t="shared" si="176"/>
        <v>89.78186180945629</v>
      </c>
    </row>
    <row r="904" spans="1:11" ht="30">
      <c r="A904" s="14" t="s">
        <v>154</v>
      </c>
      <c r="B904" s="11" t="s">
        <v>222</v>
      </c>
      <c r="C904" s="11" t="s">
        <v>69</v>
      </c>
      <c r="D904" s="11" t="s">
        <v>67</v>
      </c>
      <c r="E904" s="11" t="s">
        <v>397</v>
      </c>
      <c r="F904" s="11"/>
      <c r="G904" s="12">
        <f>G905+G907+G909</f>
        <v>18337</v>
      </c>
      <c r="H904" s="12">
        <f>H905+H907+H909</f>
        <v>18337</v>
      </c>
      <c r="I904" s="12">
        <f>I905+I907+I909</f>
        <v>16463.3</v>
      </c>
      <c r="J904" s="12">
        <f t="shared" si="177"/>
        <v>89.78186180945629</v>
      </c>
      <c r="K904" s="12">
        <f t="shared" si="176"/>
        <v>89.78186180945629</v>
      </c>
    </row>
    <row r="905" spans="1:11" ht="75">
      <c r="A905" s="13" t="s">
        <v>0</v>
      </c>
      <c r="B905" s="11" t="s">
        <v>222</v>
      </c>
      <c r="C905" s="11" t="s">
        <v>69</v>
      </c>
      <c r="D905" s="11" t="s">
        <v>67</v>
      </c>
      <c r="E905" s="11" t="s">
        <v>397</v>
      </c>
      <c r="F905" s="11" t="s">
        <v>228</v>
      </c>
      <c r="G905" s="12">
        <f>G906</f>
        <v>12595</v>
      </c>
      <c r="H905" s="12">
        <f>H906</f>
        <v>12595</v>
      </c>
      <c r="I905" s="12">
        <f>I906</f>
        <v>12435.8</v>
      </c>
      <c r="J905" s="12">
        <f t="shared" si="177"/>
        <v>98.73600635172687</v>
      </c>
      <c r="K905" s="12">
        <f t="shared" si="176"/>
        <v>98.73600635172687</v>
      </c>
    </row>
    <row r="906" spans="1:11" ht="30">
      <c r="A906" s="13" t="s">
        <v>1</v>
      </c>
      <c r="B906" s="11" t="s">
        <v>222</v>
      </c>
      <c r="C906" s="11" t="s">
        <v>69</v>
      </c>
      <c r="D906" s="11" t="s">
        <v>67</v>
      </c>
      <c r="E906" s="11" t="s">
        <v>397</v>
      </c>
      <c r="F906" s="11" t="s">
        <v>2</v>
      </c>
      <c r="G906" s="12">
        <f>11209+1386</f>
        <v>12595</v>
      </c>
      <c r="H906" s="12">
        <f>11209+1386</f>
        <v>12595</v>
      </c>
      <c r="I906" s="12">
        <v>12435.8</v>
      </c>
      <c r="J906" s="12">
        <f t="shared" si="177"/>
        <v>98.73600635172687</v>
      </c>
      <c r="K906" s="12">
        <f t="shared" si="176"/>
        <v>98.73600635172687</v>
      </c>
    </row>
    <row r="907" spans="1:11" ht="30">
      <c r="A907" s="13" t="s">
        <v>5</v>
      </c>
      <c r="B907" s="11" t="s">
        <v>222</v>
      </c>
      <c r="C907" s="11" t="s">
        <v>69</v>
      </c>
      <c r="D907" s="11" t="s">
        <v>67</v>
      </c>
      <c r="E907" s="11" t="s">
        <v>397</v>
      </c>
      <c r="F907" s="11" t="s">
        <v>3</v>
      </c>
      <c r="G907" s="12">
        <f>G908</f>
        <v>5440</v>
      </c>
      <c r="H907" s="12">
        <f>H908</f>
        <v>5440</v>
      </c>
      <c r="I907" s="12">
        <f>I908</f>
        <v>3756.7</v>
      </c>
      <c r="J907" s="12">
        <f t="shared" si="177"/>
        <v>69.05698529411765</v>
      </c>
      <c r="K907" s="12">
        <f t="shared" si="176"/>
        <v>69.05698529411765</v>
      </c>
    </row>
    <row r="908" spans="1:11" ht="45">
      <c r="A908" s="13" t="s">
        <v>6</v>
      </c>
      <c r="B908" s="11" t="s">
        <v>222</v>
      </c>
      <c r="C908" s="11" t="s">
        <v>69</v>
      </c>
      <c r="D908" s="11" t="s">
        <v>67</v>
      </c>
      <c r="E908" s="11" t="s">
        <v>397</v>
      </c>
      <c r="F908" s="11" t="s">
        <v>4</v>
      </c>
      <c r="G908" s="12">
        <v>5440</v>
      </c>
      <c r="H908" s="12">
        <v>5440</v>
      </c>
      <c r="I908" s="12">
        <v>3756.7</v>
      </c>
      <c r="J908" s="12">
        <f t="shared" si="177"/>
        <v>69.05698529411765</v>
      </c>
      <c r="K908" s="12">
        <f t="shared" si="176"/>
        <v>69.05698529411765</v>
      </c>
    </row>
    <row r="909" spans="1:11" ht="15">
      <c r="A909" s="13" t="s">
        <v>13</v>
      </c>
      <c r="B909" s="11" t="s">
        <v>222</v>
      </c>
      <c r="C909" s="11" t="s">
        <v>69</v>
      </c>
      <c r="D909" s="11" t="s">
        <v>67</v>
      </c>
      <c r="E909" s="11" t="s">
        <v>397</v>
      </c>
      <c r="F909" s="11" t="s">
        <v>11</v>
      </c>
      <c r="G909" s="12">
        <f>G910</f>
        <v>302</v>
      </c>
      <c r="H909" s="12">
        <f>H910</f>
        <v>302</v>
      </c>
      <c r="I909" s="12">
        <f>I910</f>
        <v>270.8</v>
      </c>
      <c r="J909" s="12">
        <f t="shared" si="177"/>
        <v>89.66887417218543</v>
      </c>
      <c r="K909" s="12">
        <f t="shared" si="176"/>
        <v>89.66887417218543</v>
      </c>
    </row>
    <row r="910" spans="1:11" ht="15">
      <c r="A910" s="10" t="s">
        <v>14</v>
      </c>
      <c r="B910" s="11" t="s">
        <v>222</v>
      </c>
      <c r="C910" s="11" t="s">
        <v>69</v>
      </c>
      <c r="D910" s="11" t="s">
        <v>67</v>
      </c>
      <c r="E910" s="11" t="s">
        <v>397</v>
      </c>
      <c r="F910" s="11" t="s">
        <v>12</v>
      </c>
      <c r="G910" s="12">
        <v>302</v>
      </c>
      <c r="H910" s="12">
        <v>302</v>
      </c>
      <c r="I910" s="12">
        <v>270.8</v>
      </c>
      <c r="J910" s="12">
        <f t="shared" si="177"/>
        <v>89.66887417218543</v>
      </c>
      <c r="K910" s="12">
        <f t="shared" si="176"/>
        <v>89.66887417218543</v>
      </c>
    </row>
    <row r="911" spans="1:11" ht="60">
      <c r="A911" s="10" t="s">
        <v>522</v>
      </c>
      <c r="B911" s="11" t="s">
        <v>222</v>
      </c>
      <c r="C911" s="11" t="s">
        <v>69</v>
      </c>
      <c r="D911" s="11" t="s">
        <v>67</v>
      </c>
      <c r="E911" s="11" t="s">
        <v>215</v>
      </c>
      <c r="F911" s="11"/>
      <c r="G911" s="12">
        <f aca="true" t="shared" si="190" ref="G911:I913">G912</f>
        <v>6245.999999999999</v>
      </c>
      <c r="H911" s="12">
        <f t="shared" si="190"/>
        <v>6245.999999999999</v>
      </c>
      <c r="I911" s="12">
        <f t="shared" si="190"/>
        <v>5900.299999999999</v>
      </c>
      <c r="J911" s="12">
        <f t="shared" si="177"/>
        <v>94.46525776496958</v>
      </c>
      <c r="K911" s="12">
        <f t="shared" si="176"/>
        <v>94.46525776496958</v>
      </c>
    </row>
    <row r="912" spans="1:11" ht="30">
      <c r="A912" s="10" t="s">
        <v>239</v>
      </c>
      <c r="B912" s="11" t="s">
        <v>222</v>
      </c>
      <c r="C912" s="11" t="s">
        <v>69</v>
      </c>
      <c r="D912" s="11" t="s">
        <v>67</v>
      </c>
      <c r="E912" s="20" t="s">
        <v>217</v>
      </c>
      <c r="F912" s="11"/>
      <c r="G912" s="12">
        <f t="shared" si="190"/>
        <v>6245.999999999999</v>
      </c>
      <c r="H912" s="12">
        <f t="shared" si="190"/>
        <v>6245.999999999999</v>
      </c>
      <c r="I912" s="12">
        <f t="shared" si="190"/>
        <v>5900.299999999999</v>
      </c>
      <c r="J912" s="12">
        <f t="shared" si="177"/>
        <v>94.46525776496958</v>
      </c>
      <c r="K912" s="12">
        <f t="shared" si="176"/>
        <v>94.46525776496958</v>
      </c>
    </row>
    <row r="913" spans="1:11" ht="75">
      <c r="A913" s="16" t="s">
        <v>528</v>
      </c>
      <c r="B913" s="11" t="s">
        <v>26</v>
      </c>
      <c r="C913" s="11" t="s">
        <v>69</v>
      </c>
      <c r="D913" s="11" t="s">
        <v>67</v>
      </c>
      <c r="E913" s="11" t="s">
        <v>527</v>
      </c>
      <c r="F913" s="11"/>
      <c r="G913" s="12">
        <f t="shared" si="190"/>
        <v>6245.999999999999</v>
      </c>
      <c r="H913" s="12">
        <f t="shared" si="190"/>
        <v>6245.999999999999</v>
      </c>
      <c r="I913" s="12">
        <f t="shared" si="190"/>
        <v>5900.299999999999</v>
      </c>
      <c r="J913" s="12">
        <f t="shared" si="177"/>
        <v>94.46525776496958</v>
      </c>
      <c r="K913" s="12">
        <f t="shared" si="176"/>
        <v>94.46525776496958</v>
      </c>
    </row>
    <row r="914" spans="1:11" ht="45">
      <c r="A914" s="13" t="s">
        <v>189</v>
      </c>
      <c r="B914" s="11" t="s">
        <v>222</v>
      </c>
      <c r="C914" s="11" t="s">
        <v>69</v>
      </c>
      <c r="D914" s="11" t="s">
        <v>67</v>
      </c>
      <c r="E914" s="11" t="s">
        <v>529</v>
      </c>
      <c r="F914" s="11"/>
      <c r="G914" s="12">
        <f>G915+G919+G917</f>
        <v>6245.999999999999</v>
      </c>
      <c r="H914" s="12">
        <f>H915+H919+H917</f>
        <v>6245.999999999999</v>
      </c>
      <c r="I914" s="12">
        <f>I915+I919+I917</f>
        <v>5900.299999999999</v>
      </c>
      <c r="J914" s="12">
        <f t="shared" si="177"/>
        <v>94.46525776496958</v>
      </c>
      <c r="K914" s="12">
        <f t="shared" si="176"/>
        <v>94.46525776496958</v>
      </c>
    </row>
    <row r="915" spans="1:11" ht="30">
      <c r="A915" s="13" t="s">
        <v>5</v>
      </c>
      <c r="B915" s="11" t="s">
        <v>222</v>
      </c>
      <c r="C915" s="11" t="s">
        <v>69</v>
      </c>
      <c r="D915" s="11" t="s">
        <v>67</v>
      </c>
      <c r="E915" s="11" t="s">
        <v>529</v>
      </c>
      <c r="F915" s="11" t="s">
        <v>3</v>
      </c>
      <c r="G915" s="12">
        <f>G916</f>
        <v>4162.9</v>
      </c>
      <c r="H915" s="12">
        <f>H916</f>
        <v>4162.9</v>
      </c>
      <c r="I915" s="12">
        <f>I916</f>
        <v>4080.9</v>
      </c>
      <c r="J915" s="12">
        <f t="shared" si="177"/>
        <v>98.03021931826372</v>
      </c>
      <c r="K915" s="12">
        <f aca="true" t="shared" si="191" ref="K915:K978">I915/H915*100</f>
        <v>98.03021931826372</v>
      </c>
    </row>
    <row r="916" spans="1:11" ht="45">
      <c r="A916" s="13" t="s">
        <v>6</v>
      </c>
      <c r="B916" s="11" t="s">
        <v>222</v>
      </c>
      <c r="C916" s="11" t="s">
        <v>69</v>
      </c>
      <c r="D916" s="11" t="s">
        <v>67</v>
      </c>
      <c r="E916" s="11" t="s">
        <v>529</v>
      </c>
      <c r="F916" s="11" t="s">
        <v>4</v>
      </c>
      <c r="G916" s="12">
        <f>(2821-405-292.8-18)+(3425-825-163.4-378.9)</f>
        <v>4162.9</v>
      </c>
      <c r="H916" s="12">
        <f>(2821-405-292.8-18)+(3425-825-163.4-378.9)</f>
        <v>4162.9</v>
      </c>
      <c r="I916" s="12">
        <v>4080.9</v>
      </c>
      <c r="J916" s="12">
        <f aca="true" t="shared" si="192" ref="J916:J979">I916/G916*100</f>
        <v>98.03021931826372</v>
      </c>
      <c r="K916" s="12">
        <f t="shared" si="191"/>
        <v>98.03021931826372</v>
      </c>
    </row>
    <row r="917" spans="1:11" ht="30">
      <c r="A917" s="10" t="s">
        <v>9</v>
      </c>
      <c r="B917" s="11" t="s">
        <v>222</v>
      </c>
      <c r="C917" s="11" t="s">
        <v>69</v>
      </c>
      <c r="D917" s="11" t="s">
        <v>67</v>
      </c>
      <c r="E917" s="11" t="s">
        <v>529</v>
      </c>
      <c r="F917" s="11" t="s">
        <v>7</v>
      </c>
      <c r="G917" s="12">
        <f>G918</f>
        <v>396.9</v>
      </c>
      <c r="H917" s="12">
        <f>H918</f>
        <v>396.9</v>
      </c>
      <c r="I917" s="12">
        <f>I918</f>
        <v>396.9</v>
      </c>
      <c r="J917" s="12">
        <f t="shared" si="192"/>
        <v>100</v>
      </c>
      <c r="K917" s="12">
        <f t="shared" si="191"/>
        <v>100</v>
      </c>
    </row>
    <row r="918" spans="1:11" ht="30">
      <c r="A918" s="16" t="s">
        <v>10</v>
      </c>
      <c r="B918" s="11" t="s">
        <v>222</v>
      </c>
      <c r="C918" s="11" t="s">
        <v>69</v>
      </c>
      <c r="D918" s="11" t="s">
        <v>67</v>
      </c>
      <c r="E918" s="11" t="s">
        <v>529</v>
      </c>
      <c r="F918" s="11" t="s">
        <v>8</v>
      </c>
      <c r="G918" s="12">
        <f>18+378.9</f>
        <v>396.9</v>
      </c>
      <c r="H918" s="12">
        <f>18+378.9</f>
        <v>396.9</v>
      </c>
      <c r="I918" s="12">
        <v>396.9</v>
      </c>
      <c r="J918" s="12">
        <f t="shared" si="192"/>
        <v>100</v>
      </c>
      <c r="K918" s="12">
        <f t="shared" si="191"/>
        <v>100</v>
      </c>
    </row>
    <row r="919" spans="1:11" ht="45">
      <c r="A919" s="13" t="s">
        <v>21</v>
      </c>
      <c r="B919" s="11" t="s">
        <v>222</v>
      </c>
      <c r="C919" s="11" t="s">
        <v>69</v>
      </c>
      <c r="D919" s="11" t="s">
        <v>67</v>
      </c>
      <c r="E919" s="11" t="s">
        <v>529</v>
      </c>
      <c r="F919" s="11" t="s">
        <v>20</v>
      </c>
      <c r="G919" s="12">
        <f>G920</f>
        <v>1686.1999999999998</v>
      </c>
      <c r="H919" s="12">
        <f>H920</f>
        <v>1686.1999999999998</v>
      </c>
      <c r="I919" s="12">
        <f>I920</f>
        <v>1422.5</v>
      </c>
      <c r="J919" s="12">
        <f t="shared" si="192"/>
        <v>84.36128573123</v>
      </c>
      <c r="K919" s="12">
        <f t="shared" si="191"/>
        <v>84.36128573123</v>
      </c>
    </row>
    <row r="920" spans="1:11" ht="15">
      <c r="A920" s="13" t="s">
        <v>87</v>
      </c>
      <c r="B920" s="11" t="s">
        <v>222</v>
      </c>
      <c r="C920" s="11" t="s">
        <v>69</v>
      </c>
      <c r="D920" s="11" t="s">
        <v>67</v>
      </c>
      <c r="E920" s="11" t="s">
        <v>529</v>
      </c>
      <c r="F920" s="11" t="s">
        <v>72</v>
      </c>
      <c r="G920" s="12">
        <f>(405+292.8)+(825+163.4)</f>
        <v>1686.1999999999998</v>
      </c>
      <c r="H920" s="12">
        <f>(405+292.8)+(825+163.4)</f>
        <v>1686.1999999999998</v>
      </c>
      <c r="I920" s="12">
        <v>1422.5</v>
      </c>
      <c r="J920" s="12">
        <f t="shared" si="192"/>
        <v>84.36128573123</v>
      </c>
      <c r="K920" s="12">
        <f t="shared" si="191"/>
        <v>84.36128573123</v>
      </c>
    </row>
    <row r="921" spans="1:11" ht="15">
      <c r="A921" s="14" t="s">
        <v>84</v>
      </c>
      <c r="B921" s="11" t="s">
        <v>222</v>
      </c>
      <c r="C921" s="11" t="s">
        <v>83</v>
      </c>
      <c r="D921" s="11"/>
      <c r="E921" s="11"/>
      <c r="F921" s="11"/>
      <c r="G921" s="12">
        <f aca="true" t="shared" si="193" ref="G921:I925">G922</f>
        <v>20815</v>
      </c>
      <c r="H921" s="12">
        <f t="shared" si="193"/>
        <v>20815</v>
      </c>
      <c r="I921" s="12">
        <f t="shared" si="193"/>
        <v>20235.9</v>
      </c>
      <c r="J921" s="12">
        <f t="shared" si="192"/>
        <v>97.21787172711987</v>
      </c>
      <c r="K921" s="12">
        <f t="shared" si="191"/>
        <v>97.21787172711987</v>
      </c>
    </row>
    <row r="922" spans="1:11" ht="15">
      <c r="A922" s="14" t="s">
        <v>35</v>
      </c>
      <c r="B922" s="11" t="s">
        <v>222</v>
      </c>
      <c r="C922" s="11" t="s">
        <v>83</v>
      </c>
      <c r="D922" s="11" t="s">
        <v>52</v>
      </c>
      <c r="E922" s="11"/>
      <c r="F922" s="11"/>
      <c r="G922" s="12">
        <f t="shared" si="193"/>
        <v>20815</v>
      </c>
      <c r="H922" s="12">
        <f t="shared" si="193"/>
        <v>20815</v>
      </c>
      <c r="I922" s="12">
        <f t="shared" si="193"/>
        <v>20235.9</v>
      </c>
      <c r="J922" s="12">
        <f t="shared" si="192"/>
        <v>97.21787172711987</v>
      </c>
      <c r="K922" s="12">
        <f t="shared" si="191"/>
        <v>97.21787172711987</v>
      </c>
    </row>
    <row r="923" spans="1:11" ht="45">
      <c r="A923" s="10" t="s">
        <v>391</v>
      </c>
      <c r="B923" s="11" t="s">
        <v>222</v>
      </c>
      <c r="C923" s="11" t="s">
        <v>83</v>
      </c>
      <c r="D923" s="11" t="s">
        <v>52</v>
      </c>
      <c r="E923" s="11" t="s">
        <v>137</v>
      </c>
      <c r="F923" s="11"/>
      <c r="G923" s="12">
        <f t="shared" si="193"/>
        <v>20815</v>
      </c>
      <c r="H923" s="12">
        <f t="shared" si="193"/>
        <v>20815</v>
      </c>
      <c r="I923" s="12">
        <f t="shared" si="193"/>
        <v>20235.9</v>
      </c>
      <c r="J923" s="12">
        <f t="shared" si="192"/>
        <v>97.21787172711987</v>
      </c>
      <c r="K923" s="12">
        <f t="shared" si="191"/>
        <v>97.21787172711987</v>
      </c>
    </row>
    <row r="924" spans="1:11" ht="30">
      <c r="A924" s="10" t="s">
        <v>103</v>
      </c>
      <c r="B924" s="11" t="s">
        <v>222</v>
      </c>
      <c r="C924" s="11" t="s">
        <v>83</v>
      </c>
      <c r="D924" s="11" t="s">
        <v>52</v>
      </c>
      <c r="E924" s="11" t="s">
        <v>138</v>
      </c>
      <c r="F924" s="11"/>
      <c r="G924" s="12">
        <f t="shared" si="193"/>
        <v>20815</v>
      </c>
      <c r="H924" s="12">
        <f t="shared" si="193"/>
        <v>20815</v>
      </c>
      <c r="I924" s="12">
        <f t="shared" si="193"/>
        <v>20235.9</v>
      </c>
      <c r="J924" s="12">
        <f t="shared" si="192"/>
        <v>97.21787172711987</v>
      </c>
      <c r="K924" s="12">
        <f t="shared" si="191"/>
        <v>97.21787172711987</v>
      </c>
    </row>
    <row r="925" spans="1:11" ht="60">
      <c r="A925" s="10" t="s">
        <v>120</v>
      </c>
      <c r="B925" s="11" t="s">
        <v>222</v>
      </c>
      <c r="C925" s="11" t="s">
        <v>83</v>
      </c>
      <c r="D925" s="11" t="s">
        <v>52</v>
      </c>
      <c r="E925" s="11" t="s">
        <v>139</v>
      </c>
      <c r="F925" s="11"/>
      <c r="G925" s="12">
        <f t="shared" si="193"/>
        <v>20815</v>
      </c>
      <c r="H925" s="12">
        <f t="shared" si="193"/>
        <v>20815</v>
      </c>
      <c r="I925" s="12">
        <f t="shared" si="193"/>
        <v>20235.9</v>
      </c>
      <c r="J925" s="12">
        <f t="shared" si="192"/>
        <v>97.21787172711987</v>
      </c>
      <c r="K925" s="12">
        <f t="shared" si="191"/>
        <v>97.21787172711987</v>
      </c>
    </row>
    <row r="926" spans="1:11" ht="75">
      <c r="A926" s="10" t="s">
        <v>327</v>
      </c>
      <c r="B926" s="11" t="s">
        <v>222</v>
      </c>
      <c r="C926" s="11" t="s">
        <v>83</v>
      </c>
      <c r="D926" s="11" t="s">
        <v>52</v>
      </c>
      <c r="E926" s="11" t="s">
        <v>140</v>
      </c>
      <c r="F926" s="11"/>
      <c r="G926" s="12">
        <f>G927+G929</f>
        <v>20815</v>
      </c>
      <c r="H926" s="12">
        <f>H927+H929</f>
        <v>20815</v>
      </c>
      <c r="I926" s="12">
        <f>I927+I929</f>
        <v>20235.9</v>
      </c>
      <c r="J926" s="12">
        <f t="shared" si="192"/>
        <v>97.21787172711987</v>
      </c>
      <c r="K926" s="12">
        <f t="shared" si="191"/>
        <v>97.21787172711987</v>
      </c>
    </row>
    <row r="927" spans="1:11" ht="30">
      <c r="A927" s="13" t="s">
        <v>5</v>
      </c>
      <c r="B927" s="11" t="s">
        <v>222</v>
      </c>
      <c r="C927" s="11" t="s">
        <v>83</v>
      </c>
      <c r="D927" s="11" t="s">
        <v>52</v>
      </c>
      <c r="E927" s="11" t="s">
        <v>140</v>
      </c>
      <c r="F927" s="11" t="s">
        <v>3</v>
      </c>
      <c r="G927" s="12">
        <f>G928</f>
        <v>155</v>
      </c>
      <c r="H927" s="12">
        <f>H928</f>
        <v>155</v>
      </c>
      <c r="I927" s="12">
        <f>I928</f>
        <v>150</v>
      </c>
      <c r="J927" s="12">
        <f t="shared" si="192"/>
        <v>96.7741935483871</v>
      </c>
      <c r="K927" s="12">
        <f t="shared" si="191"/>
        <v>96.7741935483871</v>
      </c>
    </row>
    <row r="928" spans="1:11" ht="45">
      <c r="A928" s="13" t="s">
        <v>6</v>
      </c>
      <c r="B928" s="11" t="s">
        <v>222</v>
      </c>
      <c r="C928" s="11" t="s">
        <v>83</v>
      </c>
      <c r="D928" s="11" t="s">
        <v>52</v>
      </c>
      <c r="E928" s="11" t="s">
        <v>140</v>
      </c>
      <c r="F928" s="11" t="s">
        <v>4</v>
      </c>
      <c r="G928" s="12">
        <f>224+12-24-57</f>
        <v>155</v>
      </c>
      <c r="H928" s="12">
        <f>224+12-24-57</f>
        <v>155</v>
      </c>
      <c r="I928" s="12">
        <v>150</v>
      </c>
      <c r="J928" s="12">
        <f t="shared" si="192"/>
        <v>96.7741935483871</v>
      </c>
      <c r="K928" s="12">
        <f t="shared" si="191"/>
        <v>96.7741935483871</v>
      </c>
    </row>
    <row r="929" spans="1:11" ht="30">
      <c r="A929" s="10" t="s">
        <v>9</v>
      </c>
      <c r="B929" s="11" t="s">
        <v>222</v>
      </c>
      <c r="C929" s="11" t="s">
        <v>83</v>
      </c>
      <c r="D929" s="11" t="s">
        <v>52</v>
      </c>
      <c r="E929" s="11" t="s">
        <v>140</v>
      </c>
      <c r="F929" s="11" t="s">
        <v>7</v>
      </c>
      <c r="G929" s="12">
        <f>G930</f>
        <v>20660</v>
      </c>
      <c r="H929" s="12">
        <f>H930</f>
        <v>20660</v>
      </c>
      <c r="I929" s="12">
        <f>I930</f>
        <v>20085.9</v>
      </c>
      <c r="J929" s="12">
        <f t="shared" si="192"/>
        <v>97.2212003872217</v>
      </c>
      <c r="K929" s="12">
        <f t="shared" si="191"/>
        <v>97.2212003872217</v>
      </c>
    </row>
    <row r="930" spans="1:11" ht="30">
      <c r="A930" s="16" t="s">
        <v>10</v>
      </c>
      <c r="B930" s="11" t="s">
        <v>222</v>
      </c>
      <c r="C930" s="11" t="s">
        <v>83</v>
      </c>
      <c r="D930" s="11" t="s">
        <v>52</v>
      </c>
      <c r="E930" s="11" t="s">
        <v>140</v>
      </c>
      <c r="F930" s="11" t="s">
        <v>8</v>
      </c>
      <c r="G930" s="12">
        <f>22411+1180-2357-574</f>
        <v>20660</v>
      </c>
      <c r="H930" s="12">
        <f>22411+1180-2357-574</f>
        <v>20660</v>
      </c>
      <c r="I930" s="12">
        <v>20085.9</v>
      </c>
      <c r="J930" s="12">
        <f t="shared" si="192"/>
        <v>97.2212003872217</v>
      </c>
      <c r="K930" s="12">
        <f t="shared" si="191"/>
        <v>97.2212003872217</v>
      </c>
    </row>
    <row r="931" spans="1:11" ht="30.75">
      <c r="A931" s="21" t="s">
        <v>36</v>
      </c>
      <c r="B931" s="1" t="s">
        <v>37</v>
      </c>
      <c r="C931" s="1"/>
      <c r="D931" s="1"/>
      <c r="E931" s="1"/>
      <c r="F931" s="1"/>
      <c r="G931" s="9">
        <f>G938+G1014+G1077+G932</f>
        <v>278452.3</v>
      </c>
      <c r="H931" s="9">
        <f>H938+H1014+H1077+H932</f>
        <v>278452.3</v>
      </c>
      <c r="I931" s="9">
        <f>I938+I1014+I1077+I932</f>
        <v>250384.09999999998</v>
      </c>
      <c r="J931" s="9">
        <f t="shared" si="192"/>
        <v>89.91992524392867</v>
      </c>
      <c r="K931" s="9">
        <f t="shared" si="191"/>
        <v>89.91992524392867</v>
      </c>
    </row>
    <row r="932" spans="1:11" ht="15">
      <c r="A932" s="14" t="s">
        <v>45</v>
      </c>
      <c r="B932" s="11" t="s">
        <v>37</v>
      </c>
      <c r="C932" s="11" t="s">
        <v>46</v>
      </c>
      <c r="D932" s="11"/>
      <c r="E932" s="11"/>
      <c r="F932" s="11"/>
      <c r="G932" s="12">
        <f aca="true" t="shared" si="194" ref="G932:I936">G933</f>
        <v>800</v>
      </c>
      <c r="H932" s="12">
        <f t="shared" si="194"/>
        <v>800</v>
      </c>
      <c r="I932" s="12">
        <f t="shared" si="194"/>
        <v>384</v>
      </c>
      <c r="J932" s="12">
        <f t="shared" si="192"/>
        <v>48</v>
      </c>
      <c r="K932" s="12">
        <f t="shared" si="191"/>
        <v>48</v>
      </c>
    </row>
    <row r="933" spans="1:11" ht="15">
      <c r="A933" s="14" t="s">
        <v>60</v>
      </c>
      <c r="B933" s="11" t="s">
        <v>37</v>
      </c>
      <c r="C933" s="11" t="s">
        <v>46</v>
      </c>
      <c r="D933" s="11" t="s">
        <v>28</v>
      </c>
      <c r="E933" s="11"/>
      <c r="F933" s="11"/>
      <c r="G933" s="12">
        <f t="shared" si="194"/>
        <v>800</v>
      </c>
      <c r="H933" s="12">
        <f t="shared" si="194"/>
        <v>800</v>
      </c>
      <c r="I933" s="12">
        <f t="shared" si="194"/>
        <v>384</v>
      </c>
      <c r="J933" s="12">
        <f t="shared" si="192"/>
        <v>48</v>
      </c>
      <c r="K933" s="12">
        <f t="shared" si="191"/>
        <v>48</v>
      </c>
    </row>
    <row r="934" spans="1:11" ht="30">
      <c r="A934" s="14" t="s">
        <v>341</v>
      </c>
      <c r="B934" s="11" t="s">
        <v>37</v>
      </c>
      <c r="C934" s="11" t="s">
        <v>46</v>
      </c>
      <c r="D934" s="11" t="s">
        <v>28</v>
      </c>
      <c r="E934" s="11" t="s">
        <v>161</v>
      </c>
      <c r="F934" s="11"/>
      <c r="G934" s="12">
        <f t="shared" si="194"/>
        <v>800</v>
      </c>
      <c r="H934" s="12">
        <f t="shared" si="194"/>
        <v>800</v>
      </c>
      <c r="I934" s="12">
        <f t="shared" si="194"/>
        <v>384</v>
      </c>
      <c r="J934" s="12">
        <f t="shared" si="192"/>
        <v>48</v>
      </c>
      <c r="K934" s="12">
        <f t="shared" si="191"/>
        <v>48</v>
      </c>
    </row>
    <row r="935" spans="1:11" ht="45">
      <c r="A935" s="13" t="s">
        <v>589</v>
      </c>
      <c r="B935" s="11" t="s">
        <v>37</v>
      </c>
      <c r="C935" s="11" t="s">
        <v>46</v>
      </c>
      <c r="D935" s="11" t="s">
        <v>28</v>
      </c>
      <c r="E935" s="11" t="s">
        <v>588</v>
      </c>
      <c r="F935" s="11"/>
      <c r="G935" s="12">
        <f t="shared" si="194"/>
        <v>800</v>
      </c>
      <c r="H935" s="12">
        <f t="shared" si="194"/>
        <v>800</v>
      </c>
      <c r="I935" s="12">
        <f t="shared" si="194"/>
        <v>384</v>
      </c>
      <c r="J935" s="12">
        <f t="shared" si="192"/>
        <v>48</v>
      </c>
      <c r="K935" s="12">
        <f t="shared" si="191"/>
        <v>48</v>
      </c>
    </row>
    <row r="936" spans="1:11" ht="45">
      <c r="A936" s="13" t="s">
        <v>21</v>
      </c>
      <c r="B936" s="11" t="s">
        <v>37</v>
      </c>
      <c r="C936" s="11" t="s">
        <v>46</v>
      </c>
      <c r="D936" s="11" t="s">
        <v>28</v>
      </c>
      <c r="E936" s="11" t="s">
        <v>588</v>
      </c>
      <c r="F936" s="11" t="s">
        <v>20</v>
      </c>
      <c r="G936" s="12">
        <f t="shared" si="194"/>
        <v>800</v>
      </c>
      <c r="H936" s="12">
        <f t="shared" si="194"/>
        <v>800</v>
      </c>
      <c r="I936" s="12">
        <f t="shared" si="194"/>
        <v>384</v>
      </c>
      <c r="J936" s="12">
        <f t="shared" si="192"/>
        <v>48</v>
      </c>
      <c r="K936" s="12">
        <f t="shared" si="191"/>
        <v>48</v>
      </c>
    </row>
    <row r="937" spans="1:11" ht="15">
      <c r="A937" s="13" t="s">
        <v>87</v>
      </c>
      <c r="B937" s="11" t="s">
        <v>37</v>
      </c>
      <c r="C937" s="11" t="s">
        <v>46</v>
      </c>
      <c r="D937" s="11" t="s">
        <v>28</v>
      </c>
      <c r="E937" s="11" t="s">
        <v>588</v>
      </c>
      <c r="F937" s="11" t="s">
        <v>72</v>
      </c>
      <c r="G937" s="12">
        <v>800</v>
      </c>
      <c r="H937" s="12">
        <v>800</v>
      </c>
      <c r="I937" s="12">
        <v>384</v>
      </c>
      <c r="J937" s="12">
        <f t="shared" si="192"/>
        <v>48</v>
      </c>
      <c r="K937" s="12">
        <f t="shared" si="191"/>
        <v>48</v>
      </c>
    </row>
    <row r="938" spans="1:11" ht="15">
      <c r="A938" s="14" t="s">
        <v>82</v>
      </c>
      <c r="B938" s="11" t="s">
        <v>37</v>
      </c>
      <c r="C938" s="11" t="s">
        <v>69</v>
      </c>
      <c r="D938" s="11"/>
      <c r="E938" s="11"/>
      <c r="F938" s="11"/>
      <c r="G938" s="12">
        <f>G939+G970+G1002</f>
        <v>72423</v>
      </c>
      <c r="H938" s="12">
        <f>H939+H970+H1002</f>
        <v>72423</v>
      </c>
      <c r="I938" s="12">
        <f>I939+I970+I1002</f>
        <v>66059.7</v>
      </c>
      <c r="J938" s="12">
        <f t="shared" si="192"/>
        <v>91.21370282921171</v>
      </c>
      <c r="K938" s="12">
        <f t="shared" si="191"/>
        <v>91.21370282921171</v>
      </c>
    </row>
    <row r="939" spans="1:11" ht="15">
      <c r="A939" s="13" t="s">
        <v>231</v>
      </c>
      <c r="B939" s="11" t="s">
        <v>37</v>
      </c>
      <c r="C939" s="11" t="s">
        <v>69</v>
      </c>
      <c r="D939" s="11" t="s">
        <v>49</v>
      </c>
      <c r="E939" s="11"/>
      <c r="F939" s="11"/>
      <c r="G939" s="12">
        <f>G940+G952+G966</f>
        <v>63096</v>
      </c>
      <c r="H939" s="12">
        <f>H940+H952+H966</f>
        <v>63096</v>
      </c>
      <c r="I939" s="12">
        <f>I940+I952+I966</f>
        <v>58127</v>
      </c>
      <c r="J939" s="12">
        <f t="shared" si="192"/>
        <v>92.1246988715608</v>
      </c>
      <c r="K939" s="12">
        <f t="shared" si="191"/>
        <v>92.1246988715608</v>
      </c>
    </row>
    <row r="940" spans="1:11" ht="45">
      <c r="A940" s="10" t="s">
        <v>391</v>
      </c>
      <c r="B940" s="11" t="s">
        <v>37</v>
      </c>
      <c r="C940" s="11" t="s">
        <v>69</v>
      </c>
      <c r="D940" s="11" t="s">
        <v>49</v>
      </c>
      <c r="E940" s="11" t="s">
        <v>137</v>
      </c>
      <c r="F940" s="11"/>
      <c r="G940" s="29">
        <f aca="true" t="shared" si="195" ref="G940:I941">G941</f>
        <v>61878</v>
      </c>
      <c r="H940" s="29">
        <f t="shared" si="195"/>
        <v>61878</v>
      </c>
      <c r="I940" s="29">
        <f t="shared" si="195"/>
        <v>58127</v>
      </c>
      <c r="J940" s="12">
        <f t="shared" si="192"/>
        <v>93.93807168945344</v>
      </c>
      <c r="K940" s="12">
        <f t="shared" si="191"/>
        <v>93.93807168945344</v>
      </c>
    </row>
    <row r="941" spans="1:11" ht="45">
      <c r="A941" s="14" t="s">
        <v>394</v>
      </c>
      <c r="B941" s="11" t="s">
        <v>37</v>
      </c>
      <c r="C941" s="11" t="s">
        <v>69</v>
      </c>
      <c r="D941" s="11" t="s">
        <v>49</v>
      </c>
      <c r="E941" s="11" t="s">
        <v>152</v>
      </c>
      <c r="F941" s="11"/>
      <c r="G941" s="12">
        <f t="shared" si="195"/>
        <v>61878</v>
      </c>
      <c r="H941" s="12">
        <f t="shared" si="195"/>
        <v>61878</v>
      </c>
      <c r="I941" s="12">
        <f t="shared" si="195"/>
        <v>58127</v>
      </c>
      <c r="J941" s="12">
        <f t="shared" si="192"/>
        <v>93.93807168945344</v>
      </c>
      <c r="K941" s="12">
        <f t="shared" si="191"/>
        <v>93.93807168945344</v>
      </c>
    </row>
    <row r="942" spans="1:11" ht="45">
      <c r="A942" s="14" t="s">
        <v>409</v>
      </c>
      <c r="B942" s="11" t="s">
        <v>37</v>
      </c>
      <c r="C942" s="11" t="s">
        <v>69</v>
      </c>
      <c r="D942" s="11" t="s">
        <v>49</v>
      </c>
      <c r="E942" s="11" t="s">
        <v>153</v>
      </c>
      <c r="F942" s="11"/>
      <c r="G942" s="12">
        <f>G946+G943+G949</f>
        <v>61878</v>
      </c>
      <c r="H942" s="12">
        <f>H946+H943+H949</f>
        <v>61878</v>
      </c>
      <c r="I942" s="12">
        <f>I946+I943+I949</f>
        <v>58127</v>
      </c>
      <c r="J942" s="12">
        <f t="shared" si="192"/>
        <v>93.93807168945344</v>
      </c>
      <c r="K942" s="12">
        <f t="shared" si="191"/>
        <v>93.93807168945344</v>
      </c>
    </row>
    <row r="943" spans="1:11" ht="60">
      <c r="A943" s="14" t="s">
        <v>408</v>
      </c>
      <c r="B943" s="11" t="s">
        <v>37</v>
      </c>
      <c r="C943" s="11" t="s">
        <v>69</v>
      </c>
      <c r="D943" s="11" t="s">
        <v>49</v>
      </c>
      <c r="E943" s="11" t="s">
        <v>411</v>
      </c>
      <c r="F943" s="11"/>
      <c r="G943" s="12">
        <f aca="true" t="shared" si="196" ref="G943:I944">G944</f>
        <v>48</v>
      </c>
      <c r="H943" s="12">
        <f t="shared" si="196"/>
        <v>48</v>
      </c>
      <c r="I943" s="12">
        <f t="shared" si="196"/>
        <v>48</v>
      </c>
      <c r="J943" s="12">
        <f t="shared" si="192"/>
        <v>100</v>
      </c>
      <c r="K943" s="12">
        <f t="shared" si="191"/>
        <v>100</v>
      </c>
    </row>
    <row r="944" spans="1:11" ht="30">
      <c r="A944" s="10" t="s">
        <v>9</v>
      </c>
      <c r="B944" s="11" t="s">
        <v>37</v>
      </c>
      <c r="C944" s="11" t="s">
        <v>69</v>
      </c>
      <c r="D944" s="11" t="s">
        <v>49</v>
      </c>
      <c r="E944" s="11" t="s">
        <v>411</v>
      </c>
      <c r="F944" s="11" t="s">
        <v>7</v>
      </c>
      <c r="G944" s="12">
        <f t="shared" si="196"/>
        <v>48</v>
      </c>
      <c r="H944" s="12">
        <f t="shared" si="196"/>
        <v>48</v>
      </c>
      <c r="I944" s="12">
        <f t="shared" si="196"/>
        <v>48</v>
      </c>
      <c r="J944" s="12">
        <f t="shared" si="192"/>
        <v>100</v>
      </c>
      <c r="K944" s="12">
        <f t="shared" si="191"/>
        <v>100</v>
      </c>
    </row>
    <row r="945" spans="1:11" ht="15">
      <c r="A945" s="16" t="s">
        <v>150</v>
      </c>
      <c r="B945" s="11" t="s">
        <v>37</v>
      </c>
      <c r="C945" s="11" t="s">
        <v>69</v>
      </c>
      <c r="D945" s="11" t="s">
        <v>49</v>
      </c>
      <c r="E945" s="11" t="s">
        <v>411</v>
      </c>
      <c r="F945" s="11" t="s">
        <v>149</v>
      </c>
      <c r="G945" s="12">
        <v>48</v>
      </c>
      <c r="H945" s="12">
        <v>48</v>
      </c>
      <c r="I945" s="12">
        <v>48</v>
      </c>
      <c r="J945" s="12">
        <f t="shared" si="192"/>
        <v>100</v>
      </c>
      <c r="K945" s="12">
        <f t="shared" si="191"/>
        <v>100</v>
      </c>
    </row>
    <row r="946" spans="1:11" ht="30">
      <c r="A946" s="10" t="s">
        <v>388</v>
      </c>
      <c r="B946" s="11" t="s">
        <v>37</v>
      </c>
      <c r="C946" s="11" t="s">
        <v>69</v>
      </c>
      <c r="D946" s="11" t="s">
        <v>49</v>
      </c>
      <c r="E946" s="11" t="s">
        <v>410</v>
      </c>
      <c r="F946" s="11"/>
      <c r="G946" s="12">
        <f aca="true" t="shared" si="197" ref="G946:I947">G947</f>
        <v>59730</v>
      </c>
      <c r="H946" s="12">
        <f t="shared" si="197"/>
        <v>59730</v>
      </c>
      <c r="I946" s="12">
        <f t="shared" si="197"/>
        <v>55979</v>
      </c>
      <c r="J946" s="12">
        <f t="shared" si="192"/>
        <v>93.72007366482504</v>
      </c>
      <c r="K946" s="12">
        <f t="shared" si="191"/>
        <v>93.72007366482504</v>
      </c>
    </row>
    <row r="947" spans="1:11" ht="45">
      <c r="A947" s="13" t="s">
        <v>21</v>
      </c>
      <c r="B947" s="11" t="s">
        <v>37</v>
      </c>
      <c r="C947" s="11" t="s">
        <v>69</v>
      </c>
      <c r="D947" s="11" t="s">
        <v>49</v>
      </c>
      <c r="E947" s="11" t="s">
        <v>410</v>
      </c>
      <c r="F947" s="11" t="s">
        <v>20</v>
      </c>
      <c r="G947" s="12">
        <f t="shared" si="197"/>
        <v>59730</v>
      </c>
      <c r="H947" s="12">
        <f t="shared" si="197"/>
        <v>59730</v>
      </c>
      <c r="I947" s="12">
        <f t="shared" si="197"/>
        <v>55979</v>
      </c>
      <c r="J947" s="12">
        <f t="shared" si="192"/>
        <v>93.72007366482504</v>
      </c>
      <c r="K947" s="12">
        <f t="shared" si="191"/>
        <v>93.72007366482504</v>
      </c>
    </row>
    <row r="948" spans="1:11" ht="15">
      <c r="A948" s="13" t="s">
        <v>87</v>
      </c>
      <c r="B948" s="11" t="s">
        <v>37</v>
      </c>
      <c r="C948" s="11" t="s">
        <v>69</v>
      </c>
      <c r="D948" s="11" t="s">
        <v>49</v>
      </c>
      <c r="E948" s="11" t="s">
        <v>410</v>
      </c>
      <c r="F948" s="11" t="s">
        <v>72</v>
      </c>
      <c r="G948" s="12">
        <f>(750+230+58250)+500</f>
        <v>59730</v>
      </c>
      <c r="H948" s="12">
        <f>(750+230+58250)+500</f>
        <v>59730</v>
      </c>
      <c r="I948" s="12">
        <v>55979</v>
      </c>
      <c r="J948" s="12">
        <f t="shared" si="192"/>
        <v>93.72007366482504</v>
      </c>
      <c r="K948" s="12">
        <f t="shared" si="191"/>
        <v>93.72007366482504</v>
      </c>
    </row>
    <row r="949" spans="1:11" ht="30">
      <c r="A949" s="13" t="s">
        <v>738</v>
      </c>
      <c r="B949" s="11" t="s">
        <v>37</v>
      </c>
      <c r="C949" s="11" t="s">
        <v>69</v>
      </c>
      <c r="D949" s="11" t="s">
        <v>49</v>
      </c>
      <c r="E949" s="11" t="s">
        <v>747</v>
      </c>
      <c r="F949" s="11"/>
      <c r="G949" s="12">
        <f aca="true" t="shared" si="198" ref="G949:I950">G950</f>
        <v>2100</v>
      </c>
      <c r="H949" s="12">
        <f t="shared" si="198"/>
        <v>2100</v>
      </c>
      <c r="I949" s="12">
        <f t="shared" si="198"/>
        <v>2100</v>
      </c>
      <c r="J949" s="12">
        <f t="shared" si="192"/>
        <v>100</v>
      </c>
      <c r="K949" s="12">
        <f t="shared" si="191"/>
        <v>100</v>
      </c>
    </row>
    <row r="950" spans="1:11" ht="45">
      <c r="A950" s="13" t="s">
        <v>21</v>
      </c>
      <c r="B950" s="11" t="s">
        <v>37</v>
      </c>
      <c r="C950" s="11" t="s">
        <v>69</v>
      </c>
      <c r="D950" s="11" t="s">
        <v>49</v>
      </c>
      <c r="E950" s="11" t="s">
        <v>747</v>
      </c>
      <c r="F950" s="11" t="s">
        <v>20</v>
      </c>
      <c r="G950" s="12">
        <f t="shared" si="198"/>
        <v>2100</v>
      </c>
      <c r="H950" s="12">
        <f t="shared" si="198"/>
        <v>2100</v>
      </c>
      <c r="I950" s="12">
        <f t="shared" si="198"/>
        <v>2100</v>
      </c>
      <c r="J950" s="12">
        <f t="shared" si="192"/>
        <v>100</v>
      </c>
      <c r="K950" s="12">
        <f t="shared" si="191"/>
        <v>100</v>
      </c>
    </row>
    <row r="951" spans="1:11" ht="15">
      <c r="A951" s="13" t="s">
        <v>87</v>
      </c>
      <c r="B951" s="11" t="s">
        <v>37</v>
      </c>
      <c r="C951" s="11" t="s">
        <v>69</v>
      </c>
      <c r="D951" s="11" t="s">
        <v>49</v>
      </c>
      <c r="E951" s="11" t="s">
        <v>747</v>
      </c>
      <c r="F951" s="11" t="s">
        <v>72</v>
      </c>
      <c r="G951" s="12">
        <v>2100</v>
      </c>
      <c r="H951" s="12">
        <v>2100</v>
      </c>
      <c r="I951" s="12">
        <v>2100</v>
      </c>
      <c r="J951" s="12">
        <f t="shared" si="192"/>
        <v>100</v>
      </c>
      <c r="K951" s="12">
        <f t="shared" si="191"/>
        <v>100</v>
      </c>
    </row>
    <row r="952" spans="1:11" ht="45">
      <c r="A952" s="14" t="s">
        <v>450</v>
      </c>
      <c r="B952" s="11" t="s">
        <v>37</v>
      </c>
      <c r="C952" s="11" t="s">
        <v>69</v>
      </c>
      <c r="D952" s="11" t="s">
        <v>49</v>
      </c>
      <c r="E952" s="11" t="s">
        <v>197</v>
      </c>
      <c r="F952" s="11"/>
      <c r="G952" s="12">
        <f>G961+G953</f>
        <v>18</v>
      </c>
      <c r="H952" s="12">
        <f>H961+H953</f>
        <v>18</v>
      </c>
      <c r="I952" s="12">
        <f>I961+I953</f>
        <v>0</v>
      </c>
      <c r="J952" s="12">
        <f t="shared" si="192"/>
        <v>0</v>
      </c>
      <c r="K952" s="12">
        <f t="shared" si="191"/>
        <v>0</v>
      </c>
    </row>
    <row r="953" spans="1:11" ht="45">
      <c r="A953" s="14" t="s">
        <v>289</v>
      </c>
      <c r="B953" s="11" t="s">
        <v>37</v>
      </c>
      <c r="C953" s="11" t="s">
        <v>69</v>
      </c>
      <c r="D953" s="11" t="s">
        <v>49</v>
      </c>
      <c r="E953" s="11" t="s">
        <v>135</v>
      </c>
      <c r="F953" s="11"/>
      <c r="G953" s="12">
        <f>G954</f>
        <v>12</v>
      </c>
      <c r="H953" s="12">
        <f>H954</f>
        <v>12</v>
      </c>
      <c r="I953" s="12">
        <f>I954</f>
        <v>0</v>
      </c>
      <c r="J953" s="12">
        <f t="shared" si="192"/>
        <v>0</v>
      </c>
      <c r="K953" s="12">
        <f t="shared" si="191"/>
        <v>0</v>
      </c>
    </row>
    <row r="954" spans="1:11" ht="30">
      <c r="A954" s="14" t="s">
        <v>336</v>
      </c>
      <c r="B954" s="11" t="s">
        <v>37</v>
      </c>
      <c r="C954" s="11" t="s">
        <v>69</v>
      </c>
      <c r="D954" s="11" t="s">
        <v>49</v>
      </c>
      <c r="E954" s="11" t="s">
        <v>136</v>
      </c>
      <c r="F954" s="11"/>
      <c r="G954" s="12">
        <f>G955+G958</f>
        <v>12</v>
      </c>
      <c r="H954" s="12">
        <f>H955+H958</f>
        <v>12</v>
      </c>
      <c r="I954" s="12">
        <f>I955+I958</f>
        <v>0</v>
      </c>
      <c r="J954" s="12">
        <f t="shared" si="192"/>
        <v>0</v>
      </c>
      <c r="K954" s="12">
        <f t="shared" si="191"/>
        <v>0</v>
      </c>
    </row>
    <row r="955" spans="1:11" ht="30">
      <c r="A955" s="10" t="s">
        <v>291</v>
      </c>
      <c r="B955" s="11" t="s">
        <v>37</v>
      </c>
      <c r="C955" s="11" t="s">
        <v>69</v>
      </c>
      <c r="D955" s="11" t="s">
        <v>49</v>
      </c>
      <c r="E955" s="11" t="s">
        <v>290</v>
      </c>
      <c r="F955" s="11"/>
      <c r="G955" s="12">
        <f aca="true" t="shared" si="199" ref="G955:I956">G956</f>
        <v>7</v>
      </c>
      <c r="H955" s="12">
        <f t="shared" si="199"/>
        <v>7</v>
      </c>
      <c r="I955" s="12">
        <f t="shared" si="199"/>
        <v>0</v>
      </c>
      <c r="J955" s="12">
        <f t="shared" si="192"/>
        <v>0</v>
      </c>
      <c r="K955" s="12">
        <f t="shared" si="191"/>
        <v>0</v>
      </c>
    </row>
    <row r="956" spans="1:11" ht="45">
      <c r="A956" s="13" t="s">
        <v>21</v>
      </c>
      <c r="B956" s="11" t="s">
        <v>37</v>
      </c>
      <c r="C956" s="11" t="s">
        <v>69</v>
      </c>
      <c r="D956" s="11" t="s">
        <v>49</v>
      </c>
      <c r="E956" s="11" t="s">
        <v>290</v>
      </c>
      <c r="F956" s="11" t="s">
        <v>20</v>
      </c>
      <c r="G956" s="12">
        <f t="shared" si="199"/>
        <v>7</v>
      </c>
      <c r="H956" s="12">
        <f t="shared" si="199"/>
        <v>7</v>
      </c>
      <c r="I956" s="12">
        <f t="shared" si="199"/>
        <v>0</v>
      </c>
      <c r="J956" s="12">
        <f t="shared" si="192"/>
        <v>0</v>
      </c>
      <c r="K956" s="12">
        <f t="shared" si="191"/>
        <v>0</v>
      </c>
    </row>
    <row r="957" spans="1:11" ht="15">
      <c r="A957" s="13" t="s">
        <v>87</v>
      </c>
      <c r="B957" s="11" t="s">
        <v>37</v>
      </c>
      <c r="C957" s="11" t="s">
        <v>69</v>
      </c>
      <c r="D957" s="11" t="s">
        <v>49</v>
      </c>
      <c r="E957" s="11" t="s">
        <v>290</v>
      </c>
      <c r="F957" s="11" t="s">
        <v>72</v>
      </c>
      <c r="G957" s="12">
        <v>7</v>
      </c>
      <c r="H957" s="12">
        <v>7</v>
      </c>
      <c r="I957" s="12">
        <v>0</v>
      </c>
      <c r="J957" s="12">
        <f t="shared" si="192"/>
        <v>0</v>
      </c>
      <c r="K957" s="12">
        <f t="shared" si="191"/>
        <v>0</v>
      </c>
    </row>
    <row r="958" spans="1:11" ht="45">
      <c r="A958" s="10" t="s">
        <v>293</v>
      </c>
      <c r="B958" s="11" t="s">
        <v>37</v>
      </c>
      <c r="C958" s="11" t="s">
        <v>69</v>
      </c>
      <c r="D958" s="11" t="s">
        <v>49</v>
      </c>
      <c r="E958" s="11" t="s">
        <v>292</v>
      </c>
      <c r="F958" s="11"/>
      <c r="G958" s="12">
        <f aca="true" t="shared" si="200" ref="G958:I959">G959</f>
        <v>5</v>
      </c>
      <c r="H958" s="12">
        <f t="shared" si="200"/>
        <v>5</v>
      </c>
      <c r="I958" s="12">
        <f t="shared" si="200"/>
        <v>0</v>
      </c>
      <c r="J958" s="12">
        <f t="shared" si="192"/>
        <v>0</v>
      </c>
      <c r="K958" s="12">
        <f t="shared" si="191"/>
        <v>0</v>
      </c>
    </row>
    <row r="959" spans="1:11" ht="45">
      <c r="A959" s="13" t="s">
        <v>21</v>
      </c>
      <c r="B959" s="11" t="s">
        <v>37</v>
      </c>
      <c r="C959" s="11" t="s">
        <v>69</v>
      </c>
      <c r="D959" s="11" t="s">
        <v>49</v>
      </c>
      <c r="E959" s="11" t="s">
        <v>292</v>
      </c>
      <c r="F959" s="11" t="s">
        <v>20</v>
      </c>
      <c r="G959" s="12">
        <f t="shared" si="200"/>
        <v>5</v>
      </c>
      <c r="H959" s="12">
        <f t="shared" si="200"/>
        <v>5</v>
      </c>
      <c r="I959" s="12">
        <f t="shared" si="200"/>
        <v>0</v>
      </c>
      <c r="J959" s="12">
        <f t="shared" si="192"/>
        <v>0</v>
      </c>
      <c r="K959" s="12">
        <f t="shared" si="191"/>
        <v>0</v>
      </c>
    </row>
    <row r="960" spans="1:11" ht="15">
      <c r="A960" s="13" t="s">
        <v>87</v>
      </c>
      <c r="B960" s="11" t="s">
        <v>37</v>
      </c>
      <c r="C960" s="11" t="s">
        <v>69</v>
      </c>
      <c r="D960" s="11" t="s">
        <v>49</v>
      </c>
      <c r="E960" s="11" t="s">
        <v>292</v>
      </c>
      <c r="F960" s="11" t="s">
        <v>72</v>
      </c>
      <c r="G960" s="12">
        <v>5</v>
      </c>
      <c r="H960" s="12">
        <v>5</v>
      </c>
      <c r="I960" s="12">
        <v>0</v>
      </c>
      <c r="J960" s="12">
        <f t="shared" si="192"/>
        <v>0</v>
      </c>
      <c r="K960" s="12">
        <f t="shared" si="191"/>
        <v>0</v>
      </c>
    </row>
    <row r="961" spans="1:11" ht="45">
      <c r="A961" s="14" t="s">
        <v>297</v>
      </c>
      <c r="B961" s="11" t="s">
        <v>37</v>
      </c>
      <c r="C961" s="11" t="s">
        <v>69</v>
      </c>
      <c r="D961" s="11" t="s">
        <v>49</v>
      </c>
      <c r="E961" s="11" t="s">
        <v>296</v>
      </c>
      <c r="F961" s="11"/>
      <c r="G961" s="29">
        <f aca="true" t="shared" si="201" ref="G961:I964">G962</f>
        <v>6</v>
      </c>
      <c r="H961" s="29">
        <f t="shared" si="201"/>
        <v>6</v>
      </c>
      <c r="I961" s="29">
        <f t="shared" si="201"/>
        <v>0</v>
      </c>
      <c r="J961" s="12">
        <f t="shared" si="192"/>
        <v>0</v>
      </c>
      <c r="K961" s="12">
        <f t="shared" si="191"/>
        <v>0</v>
      </c>
    </row>
    <row r="962" spans="1:11" ht="60">
      <c r="A962" s="14" t="s">
        <v>455</v>
      </c>
      <c r="B962" s="11" t="s">
        <v>37</v>
      </c>
      <c r="C962" s="11" t="s">
        <v>69</v>
      </c>
      <c r="D962" s="11" t="s">
        <v>49</v>
      </c>
      <c r="E962" s="11" t="s">
        <v>298</v>
      </c>
      <c r="F962" s="11"/>
      <c r="G962" s="29">
        <f t="shared" si="201"/>
        <v>6</v>
      </c>
      <c r="H962" s="29">
        <f t="shared" si="201"/>
        <v>6</v>
      </c>
      <c r="I962" s="29">
        <f t="shared" si="201"/>
        <v>0</v>
      </c>
      <c r="J962" s="12">
        <f t="shared" si="192"/>
        <v>0</v>
      </c>
      <c r="K962" s="12">
        <f t="shared" si="191"/>
        <v>0</v>
      </c>
    </row>
    <row r="963" spans="1:11" ht="45">
      <c r="A963" s="10" t="s">
        <v>300</v>
      </c>
      <c r="B963" s="11" t="s">
        <v>37</v>
      </c>
      <c r="C963" s="11" t="s">
        <v>69</v>
      </c>
      <c r="D963" s="11" t="s">
        <v>49</v>
      </c>
      <c r="E963" s="11" t="s">
        <v>299</v>
      </c>
      <c r="F963" s="11"/>
      <c r="G963" s="29">
        <f t="shared" si="201"/>
        <v>6</v>
      </c>
      <c r="H963" s="29">
        <f t="shared" si="201"/>
        <v>6</v>
      </c>
      <c r="I963" s="29">
        <f t="shared" si="201"/>
        <v>0</v>
      </c>
      <c r="J963" s="12">
        <f t="shared" si="192"/>
        <v>0</v>
      </c>
      <c r="K963" s="12">
        <f t="shared" si="191"/>
        <v>0</v>
      </c>
    </row>
    <row r="964" spans="1:11" ht="45">
      <c r="A964" s="13" t="s">
        <v>21</v>
      </c>
      <c r="B964" s="11" t="s">
        <v>37</v>
      </c>
      <c r="C964" s="11" t="s">
        <v>69</v>
      </c>
      <c r="D964" s="11" t="s">
        <v>49</v>
      </c>
      <c r="E964" s="11" t="s">
        <v>299</v>
      </c>
      <c r="F964" s="11" t="s">
        <v>20</v>
      </c>
      <c r="G964" s="29">
        <f t="shared" si="201"/>
        <v>6</v>
      </c>
      <c r="H964" s="29">
        <f t="shared" si="201"/>
        <v>6</v>
      </c>
      <c r="I964" s="29">
        <f t="shared" si="201"/>
        <v>0</v>
      </c>
      <c r="J964" s="12">
        <f t="shared" si="192"/>
        <v>0</v>
      </c>
      <c r="K964" s="12">
        <f t="shared" si="191"/>
        <v>0</v>
      </c>
    </row>
    <row r="965" spans="1:11" ht="15">
      <c r="A965" s="13" t="s">
        <v>87</v>
      </c>
      <c r="B965" s="11" t="s">
        <v>37</v>
      </c>
      <c r="C965" s="11" t="s">
        <v>69</v>
      </c>
      <c r="D965" s="11" t="s">
        <v>49</v>
      </c>
      <c r="E965" s="11" t="s">
        <v>299</v>
      </c>
      <c r="F965" s="11" t="s">
        <v>72</v>
      </c>
      <c r="G965" s="29">
        <v>6</v>
      </c>
      <c r="H965" s="29">
        <v>6</v>
      </c>
      <c r="I965" s="29">
        <v>0</v>
      </c>
      <c r="J965" s="12">
        <f t="shared" si="192"/>
        <v>0</v>
      </c>
      <c r="K965" s="12">
        <f t="shared" si="191"/>
        <v>0</v>
      </c>
    </row>
    <row r="966" spans="1:11" ht="30">
      <c r="A966" s="14" t="s">
        <v>341</v>
      </c>
      <c r="B966" s="11" t="s">
        <v>37</v>
      </c>
      <c r="C966" s="11" t="s">
        <v>69</v>
      </c>
      <c r="D966" s="11" t="s">
        <v>49</v>
      </c>
      <c r="E966" s="11" t="s">
        <v>161</v>
      </c>
      <c r="F966" s="11"/>
      <c r="G966" s="29">
        <f aca="true" t="shared" si="202" ref="G966:I968">G967</f>
        <v>1200</v>
      </c>
      <c r="H966" s="29">
        <f t="shared" si="202"/>
        <v>1200</v>
      </c>
      <c r="I966" s="29">
        <f t="shared" si="202"/>
        <v>0</v>
      </c>
      <c r="J966" s="12">
        <f t="shared" si="192"/>
        <v>0</v>
      </c>
      <c r="K966" s="12">
        <f t="shared" si="191"/>
        <v>0</v>
      </c>
    </row>
    <row r="967" spans="1:11" ht="15">
      <c r="A967" s="13" t="s">
        <v>746</v>
      </c>
      <c r="B967" s="11" t="s">
        <v>37</v>
      </c>
      <c r="C967" s="11" t="s">
        <v>69</v>
      </c>
      <c r="D967" s="11" t="s">
        <v>49</v>
      </c>
      <c r="E967" s="11" t="s">
        <v>744</v>
      </c>
      <c r="F967" s="11"/>
      <c r="G967" s="29">
        <f t="shared" si="202"/>
        <v>1200</v>
      </c>
      <c r="H967" s="29">
        <f t="shared" si="202"/>
        <v>1200</v>
      </c>
      <c r="I967" s="29">
        <f t="shared" si="202"/>
        <v>0</v>
      </c>
      <c r="J967" s="12">
        <f t="shared" si="192"/>
        <v>0</v>
      </c>
      <c r="K967" s="12">
        <f t="shared" si="191"/>
        <v>0</v>
      </c>
    </row>
    <row r="968" spans="1:11" ht="45">
      <c r="A968" s="13" t="s">
        <v>21</v>
      </c>
      <c r="B968" s="11" t="s">
        <v>37</v>
      </c>
      <c r="C968" s="11" t="s">
        <v>69</v>
      </c>
      <c r="D968" s="11" t="s">
        <v>49</v>
      </c>
      <c r="E968" s="11" t="s">
        <v>744</v>
      </c>
      <c r="F968" s="11" t="s">
        <v>20</v>
      </c>
      <c r="G968" s="29">
        <f t="shared" si="202"/>
        <v>1200</v>
      </c>
      <c r="H968" s="29">
        <f t="shared" si="202"/>
        <v>1200</v>
      </c>
      <c r="I968" s="29">
        <f t="shared" si="202"/>
        <v>0</v>
      </c>
      <c r="J968" s="12">
        <f t="shared" si="192"/>
        <v>0</v>
      </c>
      <c r="K968" s="12">
        <f t="shared" si="191"/>
        <v>0</v>
      </c>
    </row>
    <row r="969" spans="1:11" ht="15">
      <c r="A969" s="13" t="s">
        <v>87</v>
      </c>
      <c r="B969" s="11" t="s">
        <v>37</v>
      </c>
      <c r="C969" s="11" t="s">
        <v>69</v>
      </c>
      <c r="D969" s="11" t="s">
        <v>49</v>
      </c>
      <c r="E969" s="11" t="s">
        <v>744</v>
      </c>
      <c r="F969" s="11" t="s">
        <v>72</v>
      </c>
      <c r="G969" s="29">
        <v>1200</v>
      </c>
      <c r="H969" s="29">
        <v>1200</v>
      </c>
      <c r="I969" s="29">
        <v>0</v>
      </c>
      <c r="J969" s="12">
        <f t="shared" si="192"/>
        <v>0</v>
      </c>
      <c r="K969" s="12">
        <f t="shared" si="191"/>
        <v>0</v>
      </c>
    </row>
    <row r="970" spans="1:11" ht="15">
      <c r="A970" s="14" t="s">
        <v>232</v>
      </c>
      <c r="B970" s="11" t="s">
        <v>37</v>
      </c>
      <c r="C970" s="11" t="s">
        <v>69</v>
      </c>
      <c r="D970" s="11" t="s">
        <v>69</v>
      </c>
      <c r="E970" s="11"/>
      <c r="F970" s="11"/>
      <c r="G970" s="12">
        <f>G971+G988</f>
        <v>7857</v>
      </c>
      <c r="H970" s="12">
        <f>H971+H988</f>
        <v>7857</v>
      </c>
      <c r="I970" s="12">
        <f>I971+I988</f>
        <v>6503.4</v>
      </c>
      <c r="J970" s="12">
        <f t="shared" si="192"/>
        <v>82.77205040091637</v>
      </c>
      <c r="K970" s="12">
        <f t="shared" si="191"/>
        <v>82.77205040091637</v>
      </c>
    </row>
    <row r="971" spans="1:11" ht="45">
      <c r="A971" s="10" t="s">
        <v>432</v>
      </c>
      <c r="B971" s="11" t="s">
        <v>37</v>
      </c>
      <c r="C971" s="11" t="s">
        <v>69</v>
      </c>
      <c r="D971" s="11" t="s">
        <v>69</v>
      </c>
      <c r="E971" s="30" t="s">
        <v>170</v>
      </c>
      <c r="F971" s="11"/>
      <c r="G971" s="29">
        <f>G972+G976+G980+G984</f>
        <v>7656</v>
      </c>
      <c r="H971" s="29">
        <f>H972+H976+H980+H984</f>
        <v>7656</v>
      </c>
      <c r="I971" s="29">
        <f>I972+I976+I980+I984</f>
        <v>6328</v>
      </c>
      <c r="J971" s="12">
        <f t="shared" si="192"/>
        <v>82.65412748171369</v>
      </c>
      <c r="K971" s="12">
        <f t="shared" si="191"/>
        <v>82.65412748171369</v>
      </c>
    </row>
    <row r="972" spans="1:11" ht="30">
      <c r="A972" s="10" t="s">
        <v>435</v>
      </c>
      <c r="B972" s="11" t="s">
        <v>37</v>
      </c>
      <c r="C972" s="11" t="s">
        <v>69</v>
      </c>
      <c r="D972" s="11" t="s">
        <v>69</v>
      </c>
      <c r="E972" s="30" t="s">
        <v>436</v>
      </c>
      <c r="F972" s="11"/>
      <c r="G972" s="29">
        <f aca="true" t="shared" si="203" ref="G972:I974">G973</f>
        <v>200</v>
      </c>
      <c r="H972" s="29">
        <f t="shared" si="203"/>
        <v>200</v>
      </c>
      <c r="I972" s="29">
        <f t="shared" si="203"/>
        <v>0</v>
      </c>
      <c r="J972" s="12">
        <f t="shared" si="192"/>
        <v>0</v>
      </c>
      <c r="K972" s="12">
        <f t="shared" si="191"/>
        <v>0</v>
      </c>
    </row>
    <row r="973" spans="1:11" ht="60">
      <c r="A973" s="10" t="s">
        <v>438</v>
      </c>
      <c r="B973" s="11" t="s">
        <v>37</v>
      </c>
      <c r="C973" s="11" t="s">
        <v>69</v>
      </c>
      <c r="D973" s="11" t="s">
        <v>69</v>
      </c>
      <c r="E973" s="30" t="s">
        <v>437</v>
      </c>
      <c r="F973" s="11"/>
      <c r="G973" s="29">
        <f t="shared" si="203"/>
        <v>200</v>
      </c>
      <c r="H973" s="29">
        <f t="shared" si="203"/>
        <v>200</v>
      </c>
      <c r="I973" s="29">
        <f t="shared" si="203"/>
        <v>0</v>
      </c>
      <c r="J973" s="12">
        <f t="shared" si="192"/>
        <v>0</v>
      </c>
      <c r="K973" s="12">
        <f t="shared" si="191"/>
        <v>0</v>
      </c>
    </row>
    <row r="974" spans="1:11" ht="45">
      <c r="A974" s="13" t="s">
        <v>21</v>
      </c>
      <c r="B974" s="11" t="s">
        <v>37</v>
      </c>
      <c r="C974" s="11" t="s">
        <v>69</v>
      </c>
      <c r="D974" s="11" t="s">
        <v>69</v>
      </c>
      <c r="E974" s="30" t="s">
        <v>437</v>
      </c>
      <c r="F974" s="11" t="s">
        <v>20</v>
      </c>
      <c r="G974" s="29">
        <f t="shared" si="203"/>
        <v>200</v>
      </c>
      <c r="H974" s="29">
        <f t="shared" si="203"/>
        <v>200</v>
      </c>
      <c r="I974" s="29">
        <f t="shared" si="203"/>
        <v>0</v>
      </c>
      <c r="J974" s="12">
        <f t="shared" si="192"/>
        <v>0</v>
      </c>
      <c r="K974" s="12">
        <f t="shared" si="191"/>
        <v>0</v>
      </c>
    </row>
    <row r="975" spans="1:11" ht="15">
      <c r="A975" s="13" t="s">
        <v>87</v>
      </c>
      <c r="B975" s="11" t="s">
        <v>37</v>
      </c>
      <c r="C975" s="11" t="s">
        <v>69</v>
      </c>
      <c r="D975" s="11" t="s">
        <v>69</v>
      </c>
      <c r="E975" s="30" t="s">
        <v>437</v>
      </c>
      <c r="F975" s="11" t="s">
        <v>72</v>
      </c>
      <c r="G975" s="29">
        <f>460-260</f>
        <v>200</v>
      </c>
      <c r="H975" s="29">
        <f>460-260</f>
        <v>200</v>
      </c>
      <c r="I975" s="29">
        <v>0</v>
      </c>
      <c r="J975" s="12">
        <f t="shared" si="192"/>
        <v>0</v>
      </c>
      <c r="K975" s="12">
        <f t="shared" si="191"/>
        <v>0</v>
      </c>
    </row>
    <row r="976" spans="1:11" ht="75">
      <c r="A976" s="10" t="s">
        <v>441</v>
      </c>
      <c r="B976" s="11" t="s">
        <v>37</v>
      </c>
      <c r="C976" s="11" t="s">
        <v>69</v>
      </c>
      <c r="D976" s="11" t="s">
        <v>69</v>
      </c>
      <c r="E976" s="30" t="s">
        <v>439</v>
      </c>
      <c r="F976" s="11"/>
      <c r="G976" s="29">
        <f aca="true" t="shared" si="204" ref="G976:I978">G977</f>
        <v>30</v>
      </c>
      <c r="H976" s="29">
        <f t="shared" si="204"/>
        <v>30</v>
      </c>
      <c r="I976" s="29">
        <f t="shared" si="204"/>
        <v>0</v>
      </c>
      <c r="J976" s="12">
        <f t="shared" si="192"/>
        <v>0</v>
      </c>
      <c r="K976" s="12">
        <f t="shared" si="191"/>
        <v>0</v>
      </c>
    </row>
    <row r="977" spans="1:11" ht="60">
      <c r="A977" s="10" t="s">
        <v>442</v>
      </c>
      <c r="B977" s="11" t="s">
        <v>37</v>
      </c>
      <c r="C977" s="11" t="s">
        <v>69</v>
      </c>
      <c r="D977" s="11" t="s">
        <v>69</v>
      </c>
      <c r="E977" s="30" t="s">
        <v>440</v>
      </c>
      <c r="F977" s="11"/>
      <c r="G977" s="29">
        <f t="shared" si="204"/>
        <v>30</v>
      </c>
      <c r="H977" s="29">
        <f t="shared" si="204"/>
        <v>30</v>
      </c>
      <c r="I977" s="29">
        <f t="shared" si="204"/>
        <v>0</v>
      </c>
      <c r="J977" s="12">
        <f t="shared" si="192"/>
        <v>0</v>
      </c>
      <c r="K977" s="12">
        <f t="shared" si="191"/>
        <v>0</v>
      </c>
    </row>
    <row r="978" spans="1:11" ht="45">
      <c r="A978" s="13" t="s">
        <v>21</v>
      </c>
      <c r="B978" s="11" t="s">
        <v>37</v>
      </c>
      <c r="C978" s="11" t="s">
        <v>69</v>
      </c>
      <c r="D978" s="11" t="s">
        <v>69</v>
      </c>
      <c r="E978" s="30" t="s">
        <v>440</v>
      </c>
      <c r="F978" s="11" t="s">
        <v>20</v>
      </c>
      <c r="G978" s="29">
        <f t="shared" si="204"/>
        <v>30</v>
      </c>
      <c r="H978" s="29">
        <f t="shared" si="204"/>
        <v>30</v>
      </c>
      <c r="I978" s="29">
        <f t="shared" si="204"/>
        <v>0</v>
      </c>
      <c r="J978" s="12">
        <f t="shared" si="192"/>
        <v>0</v>
      </c>
      <c r="K978" s="12">
        <f t="shared" si="191"/>
        <v>0</v>
      </c>
    </row>
    <row r="979" spans="1:11" ht="15">
      <c r="A979" s="13" t="s">
        <v>87</v>
      </c>
      <c r="B979" s="11" t="s">
        <v>37</v>
      </c>
      <c r="C979" s="11" t="s">
        <v>69</v>
      </c>
      <c r="D979" s="11" t="s">
        <v>69</v>
      </c>
      <c r="E979" s="30" t="s">
        <v>440</v>
      </c>
      <c r="F979" s="11" t="s">
        <v>72</v>
      </c>
      <c r="G979" s="29">
        <f>60-30</f>
        <v>30</v>
      </c>
      <c r="H979" s="29">
        <f>60-30</f>
        <v>30</v>
      </c>
      <c r="I979" s="29">
        <v>0</v>
      </c>
      <c r="J979" s="12">
        <f t="shared" si="192"/>
        <v>0</v>
      </c>
      <c r="K979" s="12">
        <f aca="true" t="shared" si="205" ref="K979:K1042">I979/H979*100</f>
        <v>0</v>
      </c>
    </row>
    <row r="980" spans="1:11" ht="45">
      <c r="A980" s="10" t="s">
        <v>662</v>
      </c>
      <c r="B980" s="11" t="s">
        <v>37</v>
      </c>
      <c r="C980" s="11" t="s">
        <v>69</v>
      </c>
      <c r="D980" s="11" t="s">
        <v>69</v>
      </c>
      <c r="E980" s="30" t="s">
        <v>443</v>
      </c>
      <c r="F980" s="11"/>
      <c r="G980" s="29">
        <f aca="true" t="shared" si="206" ref="G980:I982">G981</f>
        <v>100</v>
      </c>
      <c r="H980" s="29">
        <f t="shared" si="206"/>
        <v>100</v>
      </c>
      <c r="I980" s="29">
        <f t="shared" si="206"/>
        <v>0</v>
      </c>
      <c r="J980" s="12">
        <f aca="true" t="shared" si="207" ref="J980:J1043">I980/G980*100</f>
        <v>0</v>
      </c>
      <c r="K980" s="12">
        <f t="shared" si="205"/>
        <v>0</v>
      </c>
    </row>
    <row r="981" spans="1:11" ht="90">
      <c r="A981" s="10" t="s">
        <v>445</v>
      </c>
      <c r="B981" s="11" t="s">
        <v>37</v>
      </c>
      <c r="C981" s="11" t="s">
        <v>69</v>
      </c>
      <c r="D981" s="11" t="s">
        <v>69</v>
      </c>
      <c r="E981" s="30" t="s">
        <v>444</v>
      </c>
      <c r="F981" s="11"/>
      <c r="G981" s="29">
        <f t="shared" si="206"/>
        <v>100</v>
      </c>
      <c r="H981" s="29">
        <f t="shared" si="206"/>
        <v>100</v>
      </c>
      <c r="I981" s="29">
        <f t="shared" si="206"/>
        <v>0</v>
      </c>
      <c r="J981" s="12">
        <f t="shared" si="207"/>
        <v>0</v>
      </c>
      <c r="K981" s="12">
        <f t="shared" si="205"/>
        <v>0</v>
      </c>
    </row>
    <row r="982" spans="1:11" ht="45">
      <c r="A982" s="13" t="s">
        <v>21</v>
      </c>
      <c r="B982" s="11" t="s">
        <v>37</v>
      </c>
      <c r="C982" s="11" t="s">
        <v>69</v>
      </c>
      <c r="D982" s="11" t="s">
        <v>69</v>
      </c>
      <c r="E982" s="30" t="s">
        <v>444</v>
      </c>
      <c r="F982" s="11" t="s">
        <v>20</v>
      </c>
      <c r="G982" s="29">
        <f t="shared" si="206"/>
        <v>100</v>
      </c>
      <c r="H982" s="29">
        <f t="shared" si="206"/>
        <v>100</v>
      </c>
      <c r="I982" s="29">
        <f t="shared" si="206"/>
        <v>0</v>
      </c>
      <c r="J982" s="12">
        <f t="shared" si="207"/>
        <v>0</v>
      </c>
      <c r="K982" s="12">
        <f t="shared" si="205"/>
        <v>0</v>
      </c>
    </row>
    <row r="983" spans="1:11" ht="15">
      <c r="A983" s="13" t="s">
        <v>87</v>
      </c>
      <c r="B983" s="11" t="s">
        <v>37</v>
      </c>
      <c r="C983" s="11" t="s">
        <v>69</v>
      </c>
      <c r="D983" s="11" t="s">
        <v>69</v>
      </c>
      <c r="E983" s="30" t="s">
        <v>444</v>
      </c>
      <c r="F983" s="11" t="s">
        <v>72</v>
      </c>
      <c r="G983" s="29">
        <f>110-10</f>
        <v>100</v>
      </c>
      <c r="H983" s="29">
        <f>110-10</f>
        <v>100</v>
      </c>
      <c r="I983" s="29">
        <v>0</v>
      </c>
      <c r="J983" s="12">
        <f t="shared" si="207"/>
        <v>0</v>
      </c>
      <c r="K983" s="12">
        <f t="shared" si="205"/>
        <v>0</v>
      </c>
    </row>
    <row r="984" spans="1:11" ht="45">
      <c r="A984" s="14" t="s">
        <v>658</v>
      </c>
      <c r="B984" s="11" t="s">
        <v>37</v>
      </c>
      <c r="C984" s="11" t="s">
        <v>69</v>
      </c>
      <c r="D984" s="11" t="s">
        <v>69</v>
      </c>
      <c r="E984" s="11" t="s">
        <v>433</v>
      </c>
      <c r="F984" s="11"/>
      <c r="G984" s="29">
        <f aca="true" t="shared" si="208" ref="G984:I986">G985</f>
        <v>7326</v>
      </c>
      <c r="H984" s="29">
        <f t="shared" si="208"/>
        <v>7326</v>
      </c>
      <c r="I984" s="29">
        <f t="shared" si="208"/>
        <v>6328</v>
      </c>
      <c r="J984" s="12">
        <f t="shared" si="207"/>
        <v>86.37728637728638</v>
      </c>
      <c r="K984" s="12">
        <f t="shared" si="205"/>
        <v>86.37728637728638</v>
      </c>
    </row>
    <row r="985" spans="1:11" ht="30">
      <c r="A985" s="10" t="s">
        <v>388</v>
      </c>
      <c r="B985" s="11" t="s">
        <v>37</v>
      </c>
      <c r="C985" s="11" t="s">
        <v>69</v>
      </c>
      <c r="D985" s="11" t="s">
        <v>69</v>
      </c>
      <c r="E985" s="11" t="s">
        <v>434</v>
      </c>
      <c r="F985" s="11"/>
      <c r="G985" s="29">
        <f t="shared" si="208"/>
        <v>7326</v>
      </c>
      <c r="H985" s="29">
        <f t="shared" si="208"/>
        <v>7326</v>
      </c>
      <c r="I985" s="29">
        <f t="shared" si="208"/>
        <v>6328</v>
      </c>
      <c r="J985" s="12">
        <f t="shared" si="207"/>
        <v>86.37728637728638</v>
      </c>
      <c r="K985" s="12">
        <f t="shared" si="205"/>
        <v>86.37728637728638</v>
      </c>
    </row>
    <row r="986" spans="1:11" ht="45">
      <c r="A986" s="13" t="s">
        <v>21</v>
      </c>
      <c r="B986" s="11" t="s">
        <v>37</v>
      </c>
      <c r="C986" s="11" t="s">
        <v>69</v>
      </c>
      <c r="D986" s="11" t="s">
        <v>69</v>
      </c>
      <c r="E986" s="11" t="s">
        <v>434</v>
      </c>
      <c r="F986" s="11" t="s">
        <v>20</v>
      </c>
      <c r="G986" s="29">
        <f t="shared" si="208"/>
        <v>7326</v>
      </c>
      <c r="H986" s="29">
        <f t="shared" si="208"/>
        <v>7326</v>
      </c>
      <c r="I986" s="29">
        <f t="shared" si="208"/>
        <v>6328</v>
      </c>
      <c r="J986" s="12">
        <f t="shared" si="207"/>
        <v>86.37728637728638</v>
      </c>
      <c r="K986" s="12">
        <f t="shared" si="205"/>
        <v>86.37728637728638</v>
      </c>
    </row>
    <row r="987" spans="1:11" ht="15">
      <c r="A987" s="13" t="s">
        <v>87</v>
      </c>
      <c r="B987" s="11" t="s">
        <v>37</v>
      </c>
      <c r="C987" s="11" t="s">
        <v>69</v>
      </c>
      <c r="D987" s="11" t="s">
        <v>69</v>
      </c>
      <c r="E987" s="11" t="s">
        <v>434</v>
      </c>
      <c r="F987" s="11" t="s">
        <v>72</v>
      </c>
      <c r="G987" s="29">
        <f>6780+546</f>
        <v>7326</v>
      </c>
      <c r="H987" s="29">
        <f>6780+546</f>
        <v>7326</v>
      </c>
      <c r="I987" s="29">
        <v>6328</v>
      </c>
      <c r="J987" s="12">
        <f t="shared" si="207"/>
        <v>86.37728637728638</v>
      </c>
      <c r="K987" s="12">
        <f t="shared" si="205"/>
        <v>86.37728637728638</v>
      </c>
    </row>
    <row r="988" spans="1:11" ht="45">
      <c r="A988" s="14" t="s">
        <v>450</v>
      </c>
      <c r="B988" s="11" t="s">
        <v>37</v>
      </c>
      <c r="C988" s="11" t="s">
        <v>69</v>
      </c>
      <c r="D988" s="11" t="s">
        <v>69</v>
      </c>
      <c r="E988" s="11" t="s">
        <v>197</v>
      </c>
      <c r="F988" s="11"/>
      <c r="G988" s="29">
        <f>G997+G989</f>
        <v>201</v>
      </c>
      <c r="H988" s="29">
        <f>H997+H989</f>
        <v>201</v>
      </c>
      <c r="I988" s="29">
        <f>I997+I989</f>
        <v>175.4</v>
      </c>
      <c r="J988" s="12">
        <f t="shared" si="207"/>
        <v>87.2636815920398</v>
      </c>
      <c r="K988" s="12">
        <f t="shared" si="205"/>
        <v>87.2636815920398</v>
      </c>
    </row>
    <row r="989" spans="1:11" ht="45">
      <c r="A989" s="14" t="s">
        <v>289</v>
      </c>
      <c r="B989" s="11" t="s">
        <v>37</v>
      </c>
      <c r="C989" s="11" t="s">
        <v>69</v>
      </c>
      <c r="D989" s="11" t="s">
        <v>69</v>
      </c>
      <c r="E989" s="11" t="s">
        <v>135</v>
      </c>
      <c r="F989" s="11"/>
      <c r="G989" s="12">
        <f>G990</f>
        <v>184</v>
      </c>
      <c r="H989" s="12">
        <f>H990</f>
        <v>184</v>
      </c>
      <c r="I989" s="12">
        <f>I990</f>
        <v>158.6</v>
      </c>
      <c r="J989" s="12">
        <f t="shared" si="207"/>
        <v>86.19565217391305</v>
      </c>
      <c r="K989" s="12">
        <f t="shared" si="205"/>
        <v>86.19565217391305</v>
      </c>
    </row>
    <row r="990" spans="1:11" ht="30">
      <c r="A990" s="14" t="s">
        <v>336</v>
      </c>
      <c r="B990" s="11" t="s">
        <v>37</v>
      </c>
      <c r="C990" s="11" t="s">
        <v>69</v>
      </c>
      <c r="D990" s="11" t="s">
        <v>69</v>
      </c>
      <c r="E990" s="11" t="s">
        <v>136</v>
      </c>
      <c r="F990" s="11"/>
      <c r="G990" s="12">
        <f>G991+G994</f>
        <v>184</v>
      </c>
      <c r="H990" s="12">
        <f>H991+H994</f>
        <v>184</v>
      </c>
      <c r="I990" s="12">
        <f>I991+I994</f>
        <v>158.6</v>
      </c>
      <c r="J990" s="12">
        <f t="shared" si="207"/>
        <v>86.19565217391305</v>
      </c>
      <c r="K990" s="12">
        <f t="shared" si="205"/>
        <v>86.19565217391305</v>
      </c>
    </row>
    <row r="991" spans="1:11" ht="30">
      <c r="A991" s="10" t="s">
        <v>291</v>
      </c>
      <c r="B991" s="11" t="s">
        <v>37</v>
      </c>
      <c r="C991" s="11" t="s">
        <v>69</v>
      </c>
      <c r="D991" s="11" t="s">
        <v>69</v>
      </c>
      <c r="E991" s="11" t="s">
        <v>290</v>
      </c>
      <c r="F991" s="11"/>
      <c r="G991" s="12">
        <f aca="true" t="shared" si="209" ref="G991:I992">G992</f>
        <v>160</v>
      </c>
      <c r="H991" s="12">
        <f t="shared" si="209"/>
        <v>160</v>
      </c>
      <c r="I991" s="12">
        <f t="shared" si="209"/>
        <v>158.6</v>
      </c>
      <c r="J991" s="12">
        <f t="shared" si="207"/>
        <v>99.125</v>
      </c>
      <c r="K991" s="12">
        <f t="shared" si="205"/>
        <v>99.125</v>
      </c>
    </row>
    <row r="992" spans="1:11" ht="45">
      <c r="A992" s="13" t="s">
        <v>21</v>
      </c>
      <c r="B992" s="11" t="s">
        <v>37</v>
      </c>
      <c r="C992" s="11" t="s">
        <v>69</v>
      </c>
      <c r="D992" s="11" t="s">
        <v>69</v>
      </c>
      <c r="E992" s="11" t="s">
        <v>290</v>
      </c>
      <c r="F992" s="11" t="s">
        <v>20</v>
      </c>
      <c r="G992" s="12">
        <f t="shared" si="209"/>
        <v>160</v>
      </c>
      <c r="H992" s="12">
        <f t="shared" si="209"/>
        <v>160</v>
      </c>
      <c r="I992" s="12">
        <f t="shared" si="209"/>
        <v>158.6</v>
      </c>
      <c r="J992" s="12">
        <f t="shared" si="207"/>
        <v>99.125</v>
      </c>
      <c r="K992" s="12">
        <f t="shared" si="205"/>
        <v>99.125</v>
      </c>
    </row>
    <row r="993" spans="1:11" ht="15">
      <c r="A993" s="13" t="s">
        <v>87</v>
      </c>
      <c r="B993" s="11" t="s">
        <v>37</v>
      </c>
      <c r="C993" s="11" t="s">
        <v>69</v>
      </c>
      <c r="D993" s="11" t="s">
        <v>69</v>
      </c>
      <c r="E993" s="11" t="s">
        <v>290</v>
      </c>
      <c r="F993" s="11" t="s">
        <v>72</v>
      </c>
      <c r="G993" s="12">
        <v>160</v>
      </c>
      <c r="H993" s="12">
        <v>160</v>
      </c>
      <c r="I993" s="12">
        <v>158.6</v>
      </c>
      <c r="J993" s="12">
        <f t="shared" si="207"/>
        <v>99.125</v>
      </c>
      <c r="K993" s="12">
        <f t="shared" si="205"/>
        <v>99.125</v>
      </c>
    </row>
    <row r="994" spans="1:11" ht="45">
      <c r="A994" s="10" t="s">
        <v>293</v>
      </c>
      <c r="B994" s="11" t="s">
        <v>37</v>
      </c>
      <c r="C994" s="11" t="s">
        <v>69</v>
      </c>
      <c r="D994" s="11" t="s">
        <v>69</v>
      </c>
      <c r="E994" s="11" t="s">
        <v>292</v>
      </c>
      <c r="F994" s="11"/>
      <c r="G994" s="12">
        <f aca="true" t="shared" si="210" ref="G994:I995">G995</f>
        <v>24</v>
      </c>
      <c r="H994" s="12">
        <f t="shared" si="210"/>
        <v>24</v>
      </c>
      <c r="I994" s="12">
        <f t="shared" si="210"/>
        <v>0</v>
      </c>
      <c r="J994" s="12">
        <f t="shared" si="207"/>
        <v>0</v>
      </c>
      <c r="K994" s="12">
        <f t="shared" si="205"/>
        <v>0</v>
      </c>
    </row>
    <row r="995" spans="1:11" ht="45">
      <c r="A995" s="13" t="s">
        <v>21</v>
      </c>
      <c r="B995" s="11" t="s">
        <v>37</v>
      </c>
      <c r="C995" s="11" t="s">
        <v>69</v>
      </c>
      <c r="D995" s="11" t="s">
        <v>69</v>
      </c>
      <c r="E995" s="11" t="s">
        <v>292</v>
      </c>
      <c r="F995" s="11" t="s">
        <v>20</v>
      </c>
      <c r="G995" s="12">
        <f t="shared" si="210"/>
        <v>24</v>
      </c>
      <c r="H995" s="12">
        <f t="shared" si="210"/>
        <v>24</v>
      </c>
      <c r="I995" s="12">
        <f t="shared" si="210"/>
        <v>0</v>
      </c>
      <c r="J995" s="12">
        <f t="shared" si="207"/>
        <v>0</v>
      </c>
      <c r="K995" s="12">
        <f t="shared" si="205"/>
        <v>0</v>
      </c>
    </row>
    <row r="996" spans="1:11" ht="15">
      <c r="A996" s="13" t="s">
        <v>87</v>
      </c>
      <c r="B996" s="11" t="s">
        <v>37</v>
      </c>
      <c r="C996" s="11" t="s">
        <v>69</v>
      </c>
      <c r="D996" s="11" t="s">
        <v>69</v>
      </c>
      <c r="E996" s="11" t="s">
        <v>292</v>
      </c>
      <c r="F996" s="11" t="s">
        <v>72</v>
      </c>
      <c r="G996" s="12">
        <v>24</v>
      </c>
      <c r="H996" s="12">
        <v>24</v>
      </c>
      <c r="I996" s="12">
        <v>0</v>
      </c>
      <c r="J996" s="12">
        <f t="shared" si="207"/>
        <v>0</v>
      </c>
      <c r="K996" s="12">
        <f t="shared" si="205"/>
        <v>0</v>
      </c>
    </row>
    <row r="997" spans="1:11" ht="45">
      <c r="A997" s="14" t="s">
        <v>297</v>
      </c>
      <c r="B997" s="11" t="s">
        <v>37</v>
      </c>
      <c r="C997" s="11" t="s">
        <v>69</v>
      </c>
      <c r="D997" s="11" t="s">
        <v>69</v>
      </c>
      <c r="E997" s="11" t="s">
        <v>296</v>
      </c>
      <c r="F997" s="11"/>
      <c r="G997" s="29">
        <f aca="true" t="shared" si="211" ref="G997:I1000">G998</f>
        <v>17</v>
      </c>
      <c r="H997" s="29">
        <f t="shared" si="211"/>
        <v>17</v>
      </c>
      <c r="I997" s="29">
        <f t="shared" si="211"/>
        <v>16.8</v>
      </c>
      <c r="J997" s="12">
        <f t="shared" si="207"/>
        <v>98.82352941176471</v>
      </c>
      <c r="K997" s="12">
        <f t="shared" si="205"/>
        <v>98.82352941176471</v>
      </c>
    </row>
    <row r="998" spans="1:11" ht="60">
      <c r="A998" s="14" t="s">
        <v>455</v>
      </c>
      <c r="B998" s="11" t="s">
        <v>37</v>
      </c>
      <c r="C998" s="11" t="s">
        <v>69</v>
      </c>
      <c r="D998" s="11" t="s">
        <v>69</v>
      </c>
      <c r="E998" s="11" t="s">
        <v>298</v>
      </c>
      <c r="F998" s="11"/>
      <c r="G998" s="29">
        <f t="shared" si="211"/>
        <v>17</v>
      </c>
      <c r="H998" s="29">
        <f t="shared" si="211"/>
        <v>17</v>
      </c>
      <c r="I998" s="29">
        <f t="shared" si="211"/>
        <v>16.8</v>
      </c>
      <c r="J998" s="12">
        <f t="shared" si="207"/>
        <v>98.82352941176471</v>
      </c>
      <c r="K998" s="12">
        <f t="shared" si="205"/>
        <v>98.82352941176471</v>
      </c>
    </row>
    <row r="999" spans="1:11" ht="45">
      <c r="A999" s="10" t="s">
        <v>300</v>
      </c>
      <c r="B999" s="11" t="s">
        <v>37</v>
      </c>
      <c r="C999" s="11" t="s">
        <v>69</v>
      </c>
      <c r="D999" s="11" t="s">
        <v>69</v>
      </c>
      <c r="E999" s="11" t="s">
        <v>299</v>
      </c>
      <c r="F999" s="11"/>
      <c r="G999" s="29">
        <f t="shared" si="211"/>
        <v>17</v>
      </c>
      <c r="H999" s="29">
        <f t="shared" si="211"/>
        <v>17</v>
      </c>
      <c r="I999" s="29">
        <f t="shared" si="211"/>
        <v>16.8</v>
      </c>
      <c r="J999" s="12">
        <f t="shared" si="207"/>
        <v>98.82352941176471</v>
      </c>
      <c r="K999" s="12">
        <f t="shared" si="205"/>
        <v>98.82352941176471</v>
      </c>
    </row>
    <row r="1000" spans="1:11" ht="45">
      <c r="A1000" s="13" t="s">
        <v>21</v>
      </c>
      <c r="B1000" s="11" t="s">
        <v>37</v>
      </c>
      <c r="C1000" s="11" t="s">
        <v>69</v>
      </c>
      <c r="D1000" s="11" t="s">
        <v>69</v>
      </c>
      <c r="E1000" s="11" t="s">
        <v>299</v>
      </c>
      <c r="F1000" s="11" t="s">
        <v>20</v>
      </c>
      <c r="G1000" s="29">
        <f t="shared" si="211"/>
        <v>17</v>
      </c>
      <c r="H1000" s="29">
        <f t="shared" si="211"/>
        <v>17</v>
      </c>
      <c r="I1000" s="29">
        <f t="shared" si="211"/>
        <v>16.8</v>
      </c>
      <c r="J1000" s="12">
        <f t="shared" si="207"/>
        <v>98.82352941176471</v>
      </c>
      <c r="K1000" s="12">
        <f t="shared" si="205"/>
        <v>98.82352941176471</v>
      </c>
    </row>
    <row r="1001" spans="1:11" ht="15">
      <c r="A1001" s="13" t="s">
        <v>87</v>
      </c>
      <c r="B1001" s="11" t="s">
        <v>37</v>
      </c>
      <c r="C1001" s="11" t="s">
        <v>69</v>
      </c>
      <c r="D1001" s="11" t="s">
        <v>69</v>
      </c>
      <c r="E1001" s="11" t="s">
        <v>299</v>
      </c>
      <c r="F1001" s="11" t="s">
        <v>72</v>
      </c>
      <c r="G1001" s="29">
        <v>17</v>
      </c>
      <c r="H1001" s="29">
        <v>17</v>
      </c>
      <c r="I1001" s="29">
        <v>16.8</v>
      </c>
      <c r="J1001" s="12">
        <f t="shared" si="207"/>
        <v>98.82352941176471</v>
      </c>
      <c r="K1001" s="12">
        <f t="shared" si="205"/>
        <v>98.82352941176471</v>
      </c>
    </row>
    <row r="1002" spans="1:11" ht="15">
      <c r="A1002" s="14" t="s">
        <v>34</v>
      </c>
      <c r="B1002" s="11" t="s">
        <v>37</v>
      </c>
      <c r="C1002" s="11" t="s">
        <v>69</v>
      </c>
      <c r="D1002" s="11" t="s">
        <v>67</v>
      </c>
      <c r="E1002" s="11"/>
      <c r="F1002" s="11"/>
      <c r="G1002" s="12">
        <f>G1008+G1003</f>
        <v>1470</v>
      </c>
      <c r="H1002" s="12">
        <f>H1008+H1003</f>
        <v>1470</v>
      </c>
      <c r="I1002" s="12">
        <f>I1008+I1003</f>
        <v>1429.3</v>
      </c>
      <c r="J1002" s="12">
        <f t="shared" si="207"/>
        <v>97.23129251700679</v>
      </c>
      <c r="K1002" s="12">
        <f t="shared" si="205"/>
        <v>97.23129251700679</v>
      </c>
    </row>
    <row r="1003" spans="1:11" ht="45">
      <c r="A1003" s="10" t="s">
        <v>432</v>
      </c>
      <c r="B1003" s="11" t="s">
        <v>37</v>
      </c>
      <c r="C1003" s="11" t="s">
        <v>69</v>
      </c>
      <c r="D1003" s="11" t="s">
        <v>67</v>
      </c>
      <c r="E1003" s="30" t="s">
        <v>170</v>
      </c>
      <c r="F1003" s="11"/>
      <c r="G1003" s="12">
        <f aca="true" t="shared" si="212" ref="G1003:I1006">G1004</f>
        <v>1015</v>
      </c>
      <c r="H1003" s="12">
        <f t="shared" si="212"/>
        <v>1015</v>
      </c>
      <c r="I1003" s="12">
        <f t="shared" si="212"/>
        <v>1006.5</v>
      </c>
      <c r="J1003" s="12">
        <f t="shared" si="207"/>
        <v>99.16256157635468</v>
      </c>
      <c r="K1003" s="12">
        <f t="shared" si="205"/>
        <v>99.16256157635468</v>
      </c>
    </row>
    <row r="1004" spans="1:11" ht="60">
      <c r="A1004" s="14" t="s">
        <v>681</v>
      </c>
      <c r="B1004" s="11" t="s">
        <v>37</v>
      </c>
      <c r="C1004" s="11" t="s">
        <v>69</v>
      </c>
      <c r="D1004" s="11" t="s">
        <v>67</v>
      </c>
      <c r="E1004" s="11" t="s">
        <v>680</v>
      </c>
      <c r="F1004" s="11"/>
      <c r="G1004" s="12">
        <f t="shared" si="212"/>
        <v>1015</v>
      </c>
      <c r="H1004" s="12">
        <f t="shared" si="212"/>
        <v>1015</v>
      </c>
      <c r="I1004" s="12">
        <f t="shared" si="212"/>
        <v>1006.5</v>
      </c>
      <c r="J1004" s="12">
        <f t="shared" si="207"/>
        <v>99.16256157635468</v>
      </c>
      <c r="K1004" s="12">
        <f t="shared" si="205"/>
        <v>99.16256157635468</v>
      </c>
    </row>
    <row r="1005" spans="1:11" ht="45">
      <c r="A1005" s="14" t="s">
        <v>682</v>
      </c>
      <c r="B1005" s="11" t="s">
        <v>37</v>
      </c>
      <c r="C1005" s="11" t="s">
        <v>69</v>
      </c>
      <c r="D1005" s="11" t="s">
        <v>67</v>
      </c>
      <c r="E1005" s="11" t="s">
        <v>679</v>
      </c>
      <c r="F1005" s="11"/>
      <c r="G1005" s="12">
        <f t="shared" si="212"/>
        <v>1015</v>
      </c>
      <c r="H1005" s="12">
        <f t="shared" si="212"/>
        <v>1015</v>
      </c>
      <c r="I1005" s="12">
        <f t="shared" si="212"/>
        <v>1006.5</v>
      </c>
      <c r="J1005" s="12">
        <f t="shared" si="207"/>
        <v>99.16256157635468</v>
      </c>
      <c r="K1005" s="12">
        <f t="shared" si="205"/>
        <v>99.16256157635468</v>
      </c>
    </row>
    <row r="1006" spans="1:11" ht="45">
      <c r="A1006" s="13" t="s">
        <v>21</v>
      </c>
      <c r="B1006" s="11" t="s">
        <v>37</v>
      </c>
      <c r="C1006" s="11" t="s">
        <v>69</v>
      </c>
      <c r="D1006" s="11" t="s">
        <v>67</v>
      </c>
      <c r="E1006" s="11" t="s">
        <v>679</v>
      </c>
      <c r="F1006" s="11" t="s">
        <v>20</v>
      </c>
      <c r="G1006" s="12">
        <f t="shared" si="212"/>
        <v>1015</v>
      </c>
      <c r="H1006" s="12">
        <f t="shared" si="212"/>
        <v>1015</v>
      </c>
      <c r="I1006" s="12">
        <f t="shared" si="212"/>
        <v>1006.5</v>
      </c>
      <c r="J1006" s="12">
        <f t="shared" si="207"/>
        <v>99.16256157635468</v>
      </c>
      <c r="K1006" s="12">
        <f t="shared" si="205"/>
        <v>99.16256157635468</v>
      </c>
    </row>
    <row r="1007" spans="1:11" ht="15">
      <c r="A1007" s="13" t="s">
        <v>87</v>
      </c>
      <c r="B1007" s="11" t="s">
        <v>37</v>
      </c>
      <c r="C1007" s="11" t="s">
        <v>69</v>
      </c>
      <c r="D1007" s="11" t="s">
        <v>67</v>
      </c>
      <c r="E1007" s="11" t="s">
        <v>679</v>
      </c>
      <c r="F1007" s="11" t="s">
        <v>72</v>
      </c>
      <c r="G1007" s="12">
        <f>975+40</f>
        <v>1015</v>
      </c>
      <c r="H1007" s="12">
        <f>975+40</f>
        <v>1015</v>
      </c>
      <c r="I1007" s="12">
        <v>1006.5</v>
      </c>
      <c r="J1007" s="12">
        <f t="shared" si="207"/>
        <v>99.16256157635468</v>
      </c>
      <c r="K1007" s="12">
        <f t="shared" si="205"/>
        <v>99.16256157635468</v>
      </c>
    </row>
    <row r="1008" spans="1:11" ht="60">
      <c r="A1008" s="10" t="s">
        <v>522</v>
      </c>
      <c r="B1008" s="11" t="s">
        <v>37</v>
      </c>
      <c r="C1008" s="11" t="s">
        <v>69</v>
      </c>
      <c r="D1008" s="11" t="s">
        <v>67</v>
      </c>
      <c r="E1008" s="11" t="s">
        <v>215</v>
      </c>
      <c r="F1008" s="11"/>
      <c r="G1008" s="12">
        <f aca="true" t="shared" si="213" ref="G1008:I1012">G1009</f>
        <v>455</v>
      </c>
      <c r="H1008" s="12">
        <f t="shared" si="213"/>
        <v>455</v>
      </c>
      <c r="I1008" s="12">
        <f t="shared" si="213"/>
        <v>422.8</v>
      </c>
      <c r="J1008" s="12">
        <f t="shared" si="207"/>
        <v>92.92307692307693</v>
      </c>
      <c r="K1008" s="12">
        <f t="shared" si="205"/>
        <v>92.92307692307693</v>
      </c>
    </row>
    <row r="1009" spans="1:11" ht="30">
      <c r="A1009" s="10" t="s">
        <v>239</v>
      </c>
      <c r="B1009" s="11" t="s">
        <v>37</v>
      </c>
      <c r="C1009" s="11" t="s">
        <v>69</v>
      </c>
      <c r="D1009" s="11" t="s">
        <v>67</v>
      </c>
      <c r="E1009" s="20" t="s">
        <v>217</v>
      </c>
      <c r="F1009" s="11"/>
      <c r="G1009" s="12">
        <f t="shared" si="213"/>
        <v>455</v>
      </c>
      <c r="H1009" s="12">
        <f t="shared" si="213"/>
        <v>455</v>
      </c>
      <c r="I1009" s="12">
        <f t="shared" si="213"/>
        <v>422.8</v>
      </c>
      <c r="J1009" s="12">
        <f t="shared" si="207"/>
        <v>92.92307692307693</v>
      </c>
      <c r="K1009" s="12">
        <f t="shared" si="205"/>
        <v>92.92307692307693</v>
      </c>
    </row>
    <row r="1010" spans="1:11" ht="75">
      <c r="A1010" s="16" t="s">
        <v>528</v>
      </c>
      <c r="B1010" s="11" t="s">
        <v>37</v>
      </c>
      <c r="C1010" s="11" t="s">
        <v>69</v>
      </c>
      <c r="D1010" s="11" t="s">
        <v>67</v>
      </c>
      <c r="E1010" s="11" t="s">
        <v>527</v>
      </c>
      <c r="F1010" s="11"/>
      <c r="G1010" s="12">
        <f t="shared" si="213"/>
        <v>455</v>
      </c>
      <c r="H1010" s="12">
        <f t="shared" si="213"/>
        <v>455</v>
      </c>
      <c r="I1010" s="12">
        <f t="shared" si="213"/>
        <v>422.8</v>
      </c>
      <c r="J1010" s="12">
        <f t="shared" si="207"/>
        <v>92.92307692307693</v>
      </c>
      <c r="K1010" s="12">
        <f t="shared" si="205"/>
        <v>92.92307692307693</v>
      </c>
    </row>
    <row r="1011" spans="1:11" ht="45">
      <c r="A1011" s="13" t="s">
        <v>189</v>
      </c>
      <c r="B1011" s="11" t="s">
        <v>37</v>
      </c>
      <c r="C1011" s="11" t="s">
        <v>69</v>
      </c>
      <c r="D1011" s="11" t="s">
        <v>67</v>
      </c>
      <c r="E1011" s="11" t="s">
        <v>529</v>
      </c>
      <c r="F1011" s="11"/>
      <c r="G1011" s="12">
        <f t="shared" si="213"/>
        <v>455</v>
      </c>
      <c r="H1011" s="12">
        <f t="shared" si="213"/>
        <v>455</v>
      </c>
      <c r="I1011" s="12">
        <f t="shared" si="213"/>
        <v>422.8</v>
      </c>
      <c r="J1011" s="12">
        <f t="shared" si="207"/>
        <v>92.92307692307693</v>
      </c>
      <c r="K1011" s="12">
        <f t="shared" si="205"/>
        <v>92.92307692307693</v>
      </c>
    </row>
    <row r="1012" spans="1:11" ht="45">
      <c r="A1012" s="13" t="s">
        <v>21</v>
      </c>
      <c r="B1012" s="11" t="s">
        <v>37</v>
      </c>
      <c r="C1012" s="11" t="s">
        <v>69</v>
      </c>
      <c r="D1012" s="11" t="s">
        <v>67</v>
      </c>
      <c r="E1012" s="11" t="s">
        <v>529</v>
      </c>
      <c r="F1012" s="11" t="s">
        <v>20</v>
      </c>
      <c r="G1012" s="12">
        <f t="shared" si="213"/>
        <v>455</v>
      </c>
      <c r="H1012" s="12">
        <f t="shared" si="213"/>
        <v>455</v>
      </c>
      <c r="I1012" s="12">
        <f t="shared" si="213"/>
        <v>422.8</v>
      </c>
      <c r="J1012" s="12">
        <f t="shared" si="207"/>
        <v>92.92307692307693</v>
      </c>
      <c r="K1012" s="12">
        <f t="shared" si="205"/>
        <v>92.92307692307693</v>
      </c>
    </row>
    <row r="1013" spans="1:11" ht="15">
      <c r="A1013" s="13" t="s">
        <v>87</v>
      </c>
      <c r="B1013" s="11" t="s">
        <v>37</v>
      </c>
      <c r="C1013" s="11" t="s">
        <v>69</v>
      </c>
      <c r="D1013" s="11" t="s">
        <v>67</v>
      </c>
      <c r="E1013" s="11" t="s">
        <v>529</v>
      </c>
      <c r="F1013" s="11" t="s">
        <v>72</v>
      </c>
      <c r="G1013" s="12">
        <f>180+275</f>
        <v>455</v>
      </c>
      <c r="H1013" s="12">
        <f>180+275</f>
        <v>455</v>
      </c>
      <c r="I1013" s="12">
        <v>422.8</v>
      </c>
      <c r="J1013" s="12">
        <f t="shared" si="207"/>
        <v>92.92307692307693</v>
      </c>
      <c r="K1013" s="12">
        <f t="shared" si="205"/>
        <v>92.92307692307693</v>
      </c>
    </row>
    <row r="1014" spans="1:11" ht="15">
      <c r="A1014" s="14" t="s">
        <v>30</v>
      </c>
      <c r="B1014" s="11" t="s">
        <v>37</v>
      </c>
      <c r="C1014" s="11" t="s">
        <v>70</v>
      </c>
      <c r="D1014" s="11"/>
      <c r="E1014" s="11"/>
      <c r="F1014" s="11"/>
      <c r="G1014" s="12">
        <f>G1015+G1066</f>
        <v>117460</v>
      </c>
      <c r="H1014" s="12">
        <f>H1015+H1066</f>
        <v>117460</v>
      </c>
      <c r="I1014" s="12">
        <f>I1015+I1066</f>
        <v>105402.09999999999</v>
      </c>
      <c r="J1014" s="12">
        <f t="shared" si="207"/>
        <v>89.73446279584539</v>
      </c>
      <c r="K1014" s="12">
        <f t="shared" si="205"/>
        <v>89.73446279584539</v>
      </c>
    </row>
    <row r="1015" spans="1:11" ht="15">
      <c r="A1015" s="14" t="s">
        <v>38</v>
      </c>
      <c r="B1015" s="11" t="s">
        <v>37</v>
      </c>
      <c r="C1015" s="11" t="s">
        <v>70</v>
      </c>
      <c r="D1015" s="11" t="s">
        <v>46</v>
      </c>
      <c r="E1015" s="11"/>
      <c r="F1015" s="11"/>
      <c r="G1015" s="12">
        <f>G1016+G1037+G1056</f>
        <v>107047</v>
      </c>
      <c r="H1015" s="12">
        <f>H1016+H1037+H1056</f>
        <v>107047</v>
      </c>
      <c r="I1015" s="12">
        <f>I1016+I1037+I1056</f>
        <v>95683.79999999999</v>
      </c>
      <c r="J1015" s="12">
        <f t="shared" si="207"/>
        <v>89.38484964548282</v>
      </c>
      <c r="K1015" s="12">
        <f t="shared" si="205"/>
        <v>89.38484964548282</v>
      </c>
    </row>
    <row r="1016" spans="1:11" ht="45">
      <c r="A1016" s="10" t="s">
        <v>412</v>
      </c>
      <c r="B1016" s="11" t="s">
        <v>37</v>
      </c>
      <c r="C1016" s="11" t="s">
        <v>70</v>
      </c>
      <c r="D1016" s="11" t="s">
        <v>46</v>
      </c>
      <c r="E1016" s="11" t="s">
        <v>117</v>
      </c>
      <c r="F1016" s="29"/>
      <c r="G1016" s="29">
        <f>G1017+G1028</f>
        <v>104461.7</v>
      </c>
      <c r="H1016" s="29">
        <f>H1017+H1028</f>
        <v>104461.7</v>
      </c>
      <c r="I1016" s="29">
        <f>I1017+I1028</f>
        <v>94423.79999999999</v>
      </c>
      <c r="J1016" s="12">
        <f t="shared" si="207"/>
        <v>90.39083223803556</v>
      </c>
      <c r="K1016" s="12">
        <f t="shared" si="205"/>
        <v>90.39083223803556</v>
      </c>
    </row>
    <row r="1017" spans="1:11" ht="30">
      <c r="A1017" s="10" t="s">
        <v>419</v>
      </c>
      <c r="B1017" s="11" t="s">
        <v>37</v>
      </c>
      <c r="C1017" s="11" t="s">
        <v>70</v>
      </c>
      <c r="D1017" s="11" t="s">
        <v>46</v>
      </c>
      <c r="E1017" s="11" t="s">
        <v>118</v>
      </c>
      <c r="F1017" s="11"/>
      <c r="G1017" s="29">
        <f>G1018+G1024</f>
        <v>84515</v>
      </c>
      <c r="H1017" s="29">
        <f>H1018+H1024</f>
        <v>84515</v>
      </c>
      <c r="I1017" s="29">
        <f>I1018+I1024</f>
        <v>75512.59999999999</v>
      </c>
      <c r="J1017" s="12">
        <f t="shared" si="207"/>
        <v>89.34816304797964</v>
      </c>
      <c r="K1017" s="12">
        <f t="shared" si="205"/>
        <v>89.34816304797964</v>
      </c>
    </row>
    <row r="1018" spans="1:11" ht="45">
      <c r="A1018" s="14" t="s">
        <v>417</v>
      </c>
      <c r="B1018" s="11" t="s">
        <v>37</v>
      </c>
      <c r="C1018" s="11" t="s">
        <v>70</v>
      </c>
      <c r="D1018" s="11" t="s">
        <v>46</v>
      </c>
      <c r="E1018" s="11" t="s">
        <v>104</v>
      </c>
      <c r="F1018" s="11"/>
      <c r="G1018" s="29">
        <f>G1019</f>
        <v>6957</v>
      </c>
      <c r="H1018" s="29">
        <f>H1019</f>
        <v>6957</v>
      </c>
      <c r="I1018" s="29">
        <f>I1019</f>
        <v>6155.7</v>
      </c>
      <c r="J1018" s="12">
        <f t="shared" si="207"/>
        <v>88.48210435532556</v>
      </c>
      <c r="K1018" s="12">
        <f t="shared" si="205"/>
        <v>88.48210435532556</v>
      </c>
    </row>
    <row r="1019" spans="1:11" ht="30">
      <c r="A1019" s="14" t="s">
        <v>420</v>
      </c>
      <c r="B1019" s="11" t="s">
        <v>37</v>
      </c>
      <c r="C1019" s="11" t="s">
        <v>70</v>
      </c>
      <c r="D1019" s="11" t="s">
        <v>46</v>
      </c>
      <c r="E1019" s="11" t="s">
        <v>187</v>
      </c>
      <c r="F1019" s="11"/>
      <c r="G1019" s="29">
        <f>G1020+G1022</f>
        <v>6957</v>
      </c>
      <c r="H1019" s="29">
        <f>H1020+H1022</f>
        <v>6957</v>
      </c>
      <c r="I1019" s="29">
        <f>I1020+I1022</f>
        <v>6155.7</v>
      </c>
      <c r="J1019" s="12">
        <f t="shared" si="207"/>
        <v>88.48210435532556</v>
      </c>
      <c r="K1019" s="12">
        <f t="shared" si="205"/>
        <v>88.48210435532556</v>
      </c>
    </row>
    <row r="1020" spans="1:11" ht="30">
      <c r="A1020" s="13" t="s">
        <v>5</v>
      </c>
      <c r="B1020" s="11" t="s">
        <v>37</v>
      </c>
      <c r="C1020" s="11" t="s">
        <v>70</v>
      </c>
      <c r="D1020" s="11" t="s">
        <v>46</v>
      </c>
      <c r="E1020" s="11" t="s">
        <v>187</v>
      </c>
      <c r="F1020" s="11" t="s">
        <v>3</v>
      </c>
      <c r="G1020" s="29">
        <f>G1021</f>
        <v>1980.1999999999998</v>
      </c>
      <c r="H1020" s="29">
        <f>H1021</f>
        <v>1980.1999999999998</v>
      </c>
      <c r="I1020" s="29">
        <f>I1021</f>
        <v>1980.2</v>
      </c>
      <c r="J1020" s="12">
        <f t="shared" si="207"/>
        <v>100.00000000000003</v>
      </c>
      <c r="K1020" s="12">
        <f t="shared" si="205"/>
        <v>100.00000000000003</v>
      </c>
    </row>
    <row r="1021" spans="1:11" ht="45">
      <c r="A1021" s="13" t="s">
        <v>6</v>
      </c>
      <c r="B1021" s="11" t="s">
        <v>37</v>
      </c>
      <c r="C1021" s="11" t="s">
        <v>70</v>
      </c>
      <c r="D1021" s="11" t="s">
        <v>46</v>
      </c>
      <c r="E1021" s="11" t="s">
        <v>187</v>
      </c>
      <c r="F1021" s="11" t="s">
        <v>4</v>
      </c>
      <c r="G1021" s="29">
        <f>6957-1300-800-1810.4-1066.4</f>
        <v>1980.1999999999998</v>
      </c>
      <c r="H1021" s="29">
        <f>6957-1300-800-1810.4-1066.4</f>
        <v>1980.1999999999998</v>
      </c>
      <c r="I1021" s="29">
        <v>1980.2</v>
      </c>
      <c r="J1021" s="12">
        <f t="shared" si="207"/>
        <v>100.00000000000003</v>
      </c>
      <c r="K1021" s="12">
        <f t="shared" si="205"/>
        <v>100.00000000000003</v>
      </c>
    </row>
    <row r="1022" spans="1:11" ht="45">
      <c r="A1022" s="13" t="s">
        <v>21</v>
      </c>
      <c r="B1022" s="11" t="s">
        <v>37</v>
      </c>
      <c r="C1022" s="11" t="s">
        <v>70</v>
      </c>
      <c r="D1022" s="11" t="s">
        <v>46</v>
      </c>
      <c r="E1022" s="11" t="s">
        <v>187</v>
      </c>
      <c r="F1022" s="11" t="s">
        <v>20</v>
      </c>
      <c r="G1022" s="29">
        <f>G1023</f>
        <v>4976.8</v>
      </c>
      <c r="H1022" s="29">
        <f>H1023</f>
        <v>4976.8</v>
      </c>
      <c r="I1022" s="29">
        <f>I1023</f>
        <v>4175.5</v>
      </c>
      <c r="J1022" s="12">
        <f t="shared" si="207"/>
        <v>83.89929271821251</v>
      </c>
      <c r="K1022" s="12">
        <f t="shared" si="205"/>
        <v>83.89929271821251</v>
      </c>
    </row>
    <row r="1023" spans="1:11" ht="15">
      <c r="A1023" s="13" t="s">
        <v>87</v>
      </c>
      <c r="B1023" s="11" t="s">
        <v>37</v>
      </c>
      <c r="C1023" s="11" t="s">
        <v>70</v>
      </c>
      <c r="D1023" s="11" t="s">
        <v>46</v>
      </c>
      <c r="E1023" s="11" t="s">
        <v>187</v>
      </c>
      <c r="F1023" s="11" t="s">
        <v>72</v>
      </c>
      <c r="G1023" s="29">
        <f>1300+800+1810.4+1066.4</f>
        <v>4976.8</v>
      </c>
      <c r="H1023" s="29">
        <f>1300+800+1810.4+1066.4</f>
        <v>4976.8</v>
      </c>
      <c r="I1023" s="29">
        <v>4175.5</v>
      </c>
      <c r="J1023" s="12">
        <f t="shared" si="207"/>
        <v>83.89929271821251</v>
      </c>
      <c r="K1023" s="12">
        <f t="shared" si="205"/>
        <v>83.89929271821251</v>
      </c>
    </row>
    <row r="1024" spans="1:11" ht="45">
      <c r="A1024" s="14" t="s">
        <v>421</v>
      </c>
      <c r="B1024" s="11" t="s">
        <v>37</v>
      </c>
      <c r="C1024" s="11" t="s">
        <v>70</v>
      </c>
      <c r="D1024" s="11" t="s">
        <v>46</v>
      </c>
      <c r="E1024" s="11" t="s">
        <v>119</v>
      </c>
      <c r="F1024" s="11"/>
      <c r="G1024" s="29">
        <f aca="true" t="shared" si="214" ref="G1024:I1026">G1025</f>
        <v>77558</v>
      </c>
      <c r="H1024" s="29">
        <f t="shared" si="214"/>
        <v>77558</v>
      </c>
      <c r="I1024" s="29">
        <f t="shared" si="214"/>
        <v>69356.9</v>
      </c>
      <c r="J1024" s="12">
        <f t="shared" si="207"/>
        <v>89.42584904200727</v>
      </c>
      <c r="K1024" s="12">
        <f t="shared" si="205"/>
        <v>89.42584904200727</v>
      </c>
    </row>
    <row r="1025" spans="1:11" ht="30">
      <c r="A1025" s="10" t="s">
        <v>388</v>
      </c>
      <c r="B1025" s="11" t="s">
        <v>37</v>
      </c>
      <c r="C1025" s="11" t="s">
        <v>70</v>
      </c>
      <c r="D1025" s="11" t="s">
        <v>46</v>
      </c>
      <c r="E1025" s="11" t="s">
        <v>418</v>
      </c>
      <c r="F1025" s="11"/>
      <c r="G1025" s="29">
        <f t="shared" si="214"/>
        <v>77558</v>
      </c>
      <c r="H1025" s="29">
        <f t="shared" si="214"/>
        <v>77558</v>
      </c>
      <c r="I1025" s="29">
        <f t="shared" si="214"/>
        <v>69356.9</v>
      </c>
      <c r="J1025" s="12">
        <f t="shared" si="207"/>
        <v>89.42584904200727</v>
      </c>
      <c r="K1025" s="12">
        <f t="shared" si="205"/>
        <v>89.42584904200727</v>
      </c>
    </row>
    <row r="1026" spans="1:11" ht="45">
      <c r="A1026" s="13" t="s">
        <v>21</v>
      </c>
      <c r="B1026" s="11" t="s">
        <v>37</v>
      </c>
      <c r="C1026" s="11" t="s">
        <v>70</v>
      </c>
      <c r="D1026" s="11" t="s">
        <v>46</v>
      </c>
      <c r="E1026" s="11" t="s">
        <v>418</v>
      </c>
      <c r="F1026" s="11" t="s">
        <v>20</v>
      </c>
      <c r="G1026" s="29">
        <f t="shared" si="214"/>
        <v>77558</v>
      </c>
      <c r="H1026" s="29">
        <f t="shared" si="214"/>
        <v>77558</v>
      </c>
      <c r="I1026" s="29">
        <f t="shared" si="214"/>
        <v>69356.9</v>
      </c>
      <c r="J1026" s="12">
        <f t="shared" si="207"/>
        <v>89.42584904200727</v>
      </c>
      <c r="K1026" s="12">
        <f t="shared" si="205"/>
        <v>89.42584904200727</v>
      </c>
    </row>
    <row r="1027" spans="1:11" ht="15">
      <c r="A1027" s="13" t="s">
        <v>87</v>
      </c>
      <c r="B1027" s="11" t="s">
        <v>37</v>
      </c>
      <c r="C1027" s="11" t="s">
        <v>70</v>
      </c>
      <c r="D1027" s="11" t="s">
        <v>46</v>
      </c>
      <c r="E1027" s="11" t="s">
        <v>418</v>
      </c>
      <c r="F1027" s="11" t="s">
        <v>72</v>
      </c>
      <c r="G1027" s="29">
        <f>79558-2000</f>
        <v>77558</v>
      </c>
      <c r="H1027" s="29">
        <f>79558-2000</f>
        <v>77558</v>
      </c>
      <c r="I1027" s="29">
        <v>69356.9</v>
      </c>
      <c r="J1027" s="12">
        <f t="shared" si="207"/>
        <v>89.42584904200727</v>
      </c>
      <c r="K1027" s="12">
        <f t="shared" si="205"/>
        <v>89.42584904200727</v>
      </c>
    </row>
    <row r="1028" spans="1:11" ht="30">
      <c r="A1028" s="10" t="s">
        <v>109</v>
      </c>
      <c r="B1028" s="11" t="s">
        <v>37</v>
      </c>
      <c r="C1028" s="11" t="s">
        <v>70</v>
      </c>
      <c r="D1028" s="11" t="s">
        <v>46</v>
      </c>
      <c r="E1028" s="11" t="s">
        <v>124</v>
      </c>
      <c r="F1028" s="11"/>
      <c r="G1028" s="29">
        <f>G1033+G1029</f>
        <v>19946.7</v>
      </c>
      <c r="H1028" s="29">
        <f>H1033+H1029</f>
        <v>19946.7</v>
      </c>
      <c r="I1028" s="29">
        <f>I1033+I1029</f>
        <v>18911.2</v>
      </c>
      <c r="J1028" s="12">
        <f t="shared" si="207"/>
        <v>94.80866509247143</v>
      </c>
      <c r="K1028" s="12">
        <f t="shared" si="205"/>
        <v>94.80866509247143</v>
      </c>
    </row>
    <row r="1029" spans="1:11" ht="60">
      <c r="A1029" s="14" t="s">
        <v>123</v>
      </c>
      <c r="B1029" s="11" t="s">
        <v>37</v>
      </c>
      <c r="C1029" s="11" t="s">
        <v>70</v>
      </c>
      <c r="D1029" s="11" t="s">
        <v>46</v>
      </c>
      <c r="E1029" s="11" t="s">
        <v>321</v>
      </c>
      <c r="F1029" s="11"/>
      <c r="G1029" s="29">
        <f aca="true" t="shared" si="215" ref="G1029:I1031">G1030</f>
        <v>350</v>
      </c>
      <c r="H1029" s="29">
        <f t="shared" si="215"/>
        <v>350</v>
      </c>
      <c r="I1029" s="29">
        <f t="shared" si="215"/>
        <v>344.2</v>
      </c>
      <c r="J1029" s="12">
        <f t="shared" si="207"/>
        <v>98.34285714285714</v>
      </c>
      <c r="K1029" s="12">
        <f t="shared" si="205"/>
        <v>98.34285714285714</v>
      </c>
    </row>
    <row r="1030" spans="1:11" ht="15">
      <c r="A1030" s="14" t="s">
        <v>305</v>
      </c>
      <c r="B1030" s="11" t="s">
        <v>37</v>
      </c>
      <c r="C1030" s="11" t="s">
        <v>70</v>
      </c>
      <c r="D1030" s="11" t="s">
        <v>46</v>
      </c>
      <c r="E1030" s="11" t="s">
        <v>306</v>
      </c>
      <c r="F1030" s="11"/>
      <c r="G1030" s="29">
        <f t="shared" si="215"/>
        <v>350</v>
      </c>
      <c r="H1030" s="29">
        <f t="shared" si="215"/>
        <v>350</v>
      </c>
      <c r="I1030" s="29">
        <f t="shared" si="215"/>
        <v>344.2</v>
      </c>
      <c r="J1030" s="12">
        <f t="shared" si="207"/>
        <v>98.34285714285714</v>
      </c>
      <c r="K1030" s="12">
        <f t="shared" si="205"/>
        <v>98.34285714285714</v>
      </c>
    </row>
    <row r="1031" spans="1:11" ht="45">
      <c r="A1031" s="13" t="s">
        <v>21</v>
      </c>
      <c r="B1031" s="11" t="s">
        <v>37</v>
      </c>
      <c r="C1031" s="11" t="s">
        <v>70</v>
      </c>
      <c r="D1031" s="11" t="s">
        <v>46</v>
      </c>
      <c r="E1031" s="11" t="s">
        <v>306</v>
      </c>
      <c r="F1031" s="11" t="s">
        <v>20</v>
      </c>
      <c r="G1031" s="29">
        <f t="shared" si="215"/>
        <v>350</v>
      </c>
      <c r="H1031" s="29">
        <f t="shared" si="215"/>
        <v>350</v>
      </c>
      <c r="I1031" s="29">
        <f t="shared" si="215"/>
        <v>344.2</v>
      </c>
      <c r="J1031" s="12">
        <f t="shared" si="207"/>
        <v>98.34285714285714</v>
      </c>
      <c r="K1031" s="12">
        <f t="shared" si="205"/>
        <v>98.34285714285714</v>
      </c>
    </row>
    <row r="1032" spans="1:11" ht="15">
      <c r="A1032" s="13" t="s">
        <v>87</v>
      </c>
      <c r="B1032" s="11" t="s">
        <v>37</v>
      </c>
      <c r="C1032" s="11" t="s">
        <v>70</v>
      </c>
      <c r="D1032" s="11" t="s">
        <v>46</v>
      </c>
      <c r="E1032" s="11" t="s">
        <v>306</v>
      </c>
      <c r="F1032" s="11" t="s">
        <v>72</v>
      </c>
      <c r="G1032" s="29">
        <v>350</v>
      </c>
      <c r="H1032" s="29">
        <v>350</v>
      </c>
      <c r="I1032" s="29">
        <v>344.2</v>
      </c>
      <c r="J1032" s="12">
        <f t="shared" si="207"/>
        <v>98.34285714285714</v>
      </c>
      <c r="K1032" s="12">
        <f t="shared" si="205"/>
        <v>98.34285714285714</v>
      </c>
    </row>
    <row r="1033" spans="1:11" ht="30">
      <c r="A1033" s="14" t="s">
        <v>422</v>
      </c>
      <c r="B1033" s="11" t="s">
        <v>37</v>
      </c>
      <c r="C1033" s="11" t="s">
        <v>70</v>
      </c>
      <c r="D1033" s="11" t="s">
        <v>46</v>
      </c>
      <c r="E1033" s="11" t="s">
        <v>125</v>
      </c>
      <c r="F1033" s="11"/>
      <c r="G1033" s="29">
        <f aca="true" t="shared" si="216" ref="G1033:I1035">G1034</f>
        <v>19596.7</v>
      </c>
      <c r="H1033" s="29">
        <f t="shared" si="216"/>
        <v>19596.7</v>
      </c>
      <c r="I1033" s="29">
        <f t="shared" si="216"/>
        <v>18567</v>
      </c>
      <c r="J1033" s="12">
        <f t="shared" si="207"/>
        <v>94.74554389259416</v>
      </c>
      <c r="K1033" s="12">
        <f t="shared" si="205"/>
        <v>94.74554389259416</v>
      </c>
    </row>
    <row r="1034" spans="1:11" ht="30">
      <c r="A1034" s="10" t="s">
        <v>388</v>
      </c>
      <c r="B1034" s="11" t="s">
        <v>37</v>
      </c>
      <c r="C1034" s="11" t="s">
        <v>70</v>
      </c>
      <c r="D1034" s="11" t="s">
        <v>46</v>
      </c>
      <c r="E1034" s="11" t="s">
        <v>423</v>
      </c>
      <c r="F1034" s="11"/>
      <c r="G1034" s="29">
        <f t="shared" si="216"/>
        <v>19596.7</v>
      </c>
      <c r="H1034" s="29">
        <f t="shared" si="216"/>
        <v>19596.7</v>
      </c>
      <c r="I1034" s="29">
        <f t="shared" si="216"/>
        <v>18567</v>
      </c>
      <c r="J1034" s="12">
        <f t="shared" si="207"/>
        <v>94.74554389259416</v>
      </c>
      <c r="K1034" s="12">
        <f t="shared" si="205"/>
        <v>94.74554389259416</v>
      </c>
    </row>
    <row r="1035" spans="1:11" ht="45">
      <c r="A1035" s="13" t="s">
        <v>21</v>
      </c>
      <c r="B1035" s="11" t="s">
        <v>37</v>
      </c>
      <c r="C1035" s="11" t="s">
        <v>70</v>
      </c>
      <c r="D1035" s="11" t="s">
        <v>46</v>
      </c>
      <c r="E1035" s="11" t="s">
        <v>423</v>
      </c>
      <c r="F1035" s="11" t="s">
        <v>20</v>
      </c>
      <c r="G1035" s="29">
        <f t="shared" si="216"/>
        <v>19596.7</v>
      </c>
      <c r="H1035" s="29">
        <f t="shared" si="216"/>
        <v>19596.7</v>
      </c>
      <c r="I1035" s="29">
        <f t="shared" si="216"/>
        <v>18567</v>
      </c>
      <c r="J1035" s="12">
        <f t="shared" si="207"/>
        <v>94.74554389259416</v>
      </c>
      <c r="K1035" s="12">
        <f t="shared" si="205"/>
        <v>94.74554389259416</v>
      </c>
    </row>
    <row r="1036" spans="1:11" ht="15">
      <c r="A1036" s="13" t="s">
        <v>87</v>
      </c>
      <c r="B1036" s="11" t="s">
        <v>37</v>
      </c>
      <c r="C1036" s="11" t="s">
        <v>70</v>
      </c>
      <c r="D1036" s="11" t="s">
        <v>46</v>
      </c>
      <c r="E1036" s="11" t="s">
        <v>423</v>
      </c>
      <c r="F1036" s="11" t="s">
        <v>72</v>
      </c>
      <c r="G1036" s="29">
        <f>20360-763.3</f>
        <v>19596.7</v>
      </c>
      <c r="H1036" s="29">
        <f>20360-763.3</f>
        <v>19596.7</v>
      </c>
      <c r="I1036" s="29">
        <v>18567</v>
      </c>
      <c r="J1036" s="12">
        <f t="shared" si="207"/>
        <v>94.74554389259416</v>
      </c>
      <c r="K1036" s="12">
        <f t="shared" si="205"/>
        <v>94.74554389259416</v>
      </c>
    </row>
    <row r="1037" spans="1:11" ht="45">
      <c r="A1037" s="14" t="s">
        <v>450</v>
      </c>
      <c r="B1037" s="11" t="s">
        <v>37</v>
      </c>
      <c r="C1037" s="11" t="s">
        <v>70</v>
      </c>
      <c r="D1037" s="11" t="s">
        <v>46</v>
      </c>
      <c r="E1037" s="11" t="s">
        <v>197</v>
      </c>
      <c r="F1037" s="11"/>
      <c r="G1037" s="29">
        <f>G1051+G1043+G1038</f>
        <v>322</v>
      </c>
      <c r="H1037" s="29">
        <f>H1051+H1043+H1038</f>
        <v>322</v>
      </c>
      <c r="I1037" s="29">
        <f>I1051+I1043+I1038</f>
        <v>215.7</v>
      </c>
      <c r="J1037" s="12">
        <f t="shared" si="207"/>
        <v>66.98757763975155</v>
      </c>
      <c r="K1037" s="12">
        <f t="shared" si="205"/>
        <v>66.98757763975155</v>
      </c>
    </row>
    <row r="1038" spans="1:11" ht="45">
      <c r="A1038" s="14" t="s">
        <v>272</v>
      </c>
      <c r="B1038" s="11" t="s">
        <v>37</v>
      </c>
      <c r="C1038" s="11" t="s">
        <v>70</v>
      </c>
      <c r="D1038" s="11" t="s">
        <v>46</v>
      </c>
      <c r="E1038" s="11" t="s">
        <v>198</v>
      </c>
      <c r="F1038" s="11"/>
      <c r="G1038" s="29">
        <f aca="true" t="shared" si="217" ref="G1038:I1041">G1039</f>
        <v>150</v>
      </c>
      <c r="H1038" s="29">
        <f t="shared" si="217"/>
        <v>150</v>
      </c>
      <c r="I1038" s="29">
        <f t="shared" si="217"/>
        <v>87.9</v>
      </c>
      <c r="J1038" s="12">
        <f t="shared" si="207"/>
        <v>58.60000000000001</v>
      </c>
      <c r="K1038" s="12">
        <f t="shared" si="205"/>
        <v>58.60000000000001</v>
      </c>
    </row>
    <row r="1039" spans="1:11" ht="75">
      <c r="A1039" s="14" t="s">
        <v>451</v>
      </c>
      <c r="B1039" s="11" t="s">
        <v>37</v>
      </c>
      <c r="C1039" s="11" t="s">
        <v>70</v>
      </c>
      <c r="D1039" s="11" t="s">
        <v>46</v>
      </c>
      <c r="E1039" s="11" t="s">
        <v>199</v>
      </c>
      <c r="F1039" s="11"/>
      <c r="G1039" s="29">
        <f t="shared" si="217"/>
        <v>150</v>
      </c>
      <c r="H1039" s="29">
        <f t="shared" si="217"/>
        <v>150</v>
      </c>
      <c r="I1039" s="29">
        <f t="shared" si="217"/>
        <v>87.9</v>
      </c>
      <c r="J1039" s="12">
        <f t="shared" si="207"/>
        <v>58.60000000000001</v>
      </c>
      <c r="K1039" s="12">
        <f t="shared" si="205"/>
        <v>58.60000000000001</v>
      </c>
    </row>
    <row r="1040" spans="1:11" ht="75">
      <c r="A1040" s="14" t="s">
        <v>273</v>
      </c>
      <c r="B1040" s="11" t="s">
        <v>37</v>
      </c>
      <c r="C1040" s="11" t="s">
        <v>70</v>
      </c>
      <c r="D1040" s="11" t="s">
        <v>46</v>
      </c>
      <c r="E1040" s="11" t="s">
        <v>200</v>
      </c>
      <c r="F1040" s="11"/>
      <c r="G1040" s="29">
        <f t="shared" si="217"/>
        <v>150</v>
      </c>
      <c r="H1040" s="29">
        <f t="shared" si="217"/>
        <v>150</v>
      </c>
      <c r="I1040" s="29">
        <f t="shared" si="217"/>
        <v>87.9</v>
      </c>
      <c r="J1040" s="12">
        <f t="shared" si="207"/>
        <v>58.60000000000001</v>
      </c>
      <c r="K1040" s="12">
        <f t="shared" si="205"/>
        <v>58.60000000000001</v>
      </c>
    </row>
    <row r="1041" spans="1:11" ht="45">
      <c r="A1041" s="13" t="s">
        <v>21</v>
      </c>
      <c r="B1041" s="11" t="s">
        <v>37</v>
      </c>
      <c r="C1041" s="11" t="s">
        <v>70</v>
      </c>
      <c r="D1041" s="11" t="s">
        <v>46</v>
      </c>
      <c r="E1041" s="11" t="s">
        <v>200</v>
      </c>
      <c r="F1041" s="11" t="s">
        <v>20</v>
      </c>
      <c r="G1041" s="29">
        <f t="shared" si="217"/>
        <v>150</v>
      </c>
      <c r="H1041" s="29">
        <f t="shared" si="217"/>
        <v>150</v>
      </c>
      <c r="I1041" s="29">
        <f t="shared" si="217"/>
        <v>87.9</v>
      </c>
      <c r="J1041" s="12">
        <f t="shared" si="207"/>
        <v>58.60000000000001</v>
      </c>
      <c r="K1041" s="12">
        <f t="shared" si="205"/>
        <v>58.60000000000001</v>
      </c>
    </row>
    <row r="1042" spans="1:11" ht="15">
      <c r="A1042" s="13" t="s">
        <v>87</v>
      </c>
      <c r="B1042" s="11" t="s">
        <v>37</v>
      </c>
      <c r="C1042" s="11" t="s">
        <v>70</v>
      </c>
      <c r="D1042" s="11" t="s">
        <v>46</v>
      </c>
      <c r="E1042" s="11" t="s">
        <v>200</v>
      </c>
      <c r="F1042" s="11" t="s">
        <v>72</v>
      </c>
      <c r="G1042" s="29">
        <f>100+50</f>
        <v>150</v>
      </c>
      <c r="H1042" s="29">
        <f>100+50</f>
        <v>150</v>
      </c>
      <c r="I1042" s="29">
        <v>87.9</v>
      </c>
      <c r="J1042" s="12">
        <f t="shared" si="207"/>
        <v>58.60000000000001</v>
      </c>
      <c r="K1042" s="12">
        <f t="shared" si="205"/>
        <v>58.60000000000001</v>
      </c>
    </row>
    <row r="1043" spans="1:11" ht="45">
      <c r="A1043" s="14" t="s">
        <v>289</v>
      </c>
      <c r="B1043" s="11" t="s">
        <v>37</v>
      </c>
      <c r="C1043" s="11" t="s">
        <v>70</v>
      </c>
      <c r="D1043" s="11" t="s">
        <v>46</v>
      </c>
      <c r="E1043" s="11" t="s">
        <v>135</v>
      </c>
      <c r="F1043" s="11"/>
      <c r="G1043" s="12">
        <f>G1044</f>
        <v>151</v>
      </c>
      <c r="H1043" s="12">
        <f>H1044</f>
        <v>151</v>
      </c>
      <c r="I1043" s="12">
        <f>I1044</f>
        <v>117.5</v>
      </c>
      <c r="J1043" s="12">
        <f t="shared" si="207"/>
        <v>77.81456953642383</v>
      </c>
      <c r="K1043" s="12">
        <f aca="true" t="shared" si="218" ref="K1043:K1106">I1043/H1043*100</f>
        <v>77.81456953642383</v>
      </c>
    </row>
    <row r="1044" spans="1:11" ht="30">
      <c r="A1044" s="14" t="s">
        <v>336</v>
      </c>
      <c r="B1044" s="11" t="s">
        <v>37</v>
      </c>
      <c r="C1044" s="11" t="s">
        <v>70</v>
      </c>
      <c r="D1044" s="11" t="s">
        <v>46</v>
      </c>
      <c r="E1044" s="11" t="s">
        <v>136</v>
      </c>
      <c r="F1044" s="11"/>
      <c r="G1044" s="12">
        <f>G1045+G1048</f>
        <v>151</v>
      </c>
      <c r="H1044" s="12">
        <f>H1045+H1048</f>
        <v>151</v>
      </c>
      <c r="I1044" s="12">
        <f>I1045+I1048</f>
        <v>117.5</v>
      </c>
      <c r="J1044" s="12">
        <f aca="true" t="shared" si="219" ref="J1044:J1107">I1044/G1044*100</f>
        <v>77.81456953642383</v>
      </c>
      <c r="K1044" s="12">
        <f t="shared" si="218"/>
        <v>77.81456953642383</v>
      </c>
    </row>
    <row r="1045" spans="1:11" ht="30">
      <c r="A1045" s="10" t="s">
        <v>291</v>
      </c>
      <c r="B1045" s="11" t="s">
        <v>37</v>
      </c>
      <c r="C1045" s="11" t="s">
        <v>70</v>
      </c>
      <c r="D1045" s="11" t="s">
        <v>46</v>
      </c>
      <c r="E1045" s="11" t="s">
        <v>290</v>
      </c>
      <c r="F1045" s="11"/>
      <c r="G1045" s="12">
        <f aca="true" t="shared" si="220" ref="G1045:I1046">G1046</f>
        <v>141</v>
      </c>
      <c r="H1045" s="12">
        <f t="shared" si="220"/>
        <v>141</v>
      </c>
      <c r="I1045" s="12">
        <f t="shared" si="220"/>
        <v>117.5</v>
      </c>
      <c r="J1045" s="12">
        <f t="shared" si="219"/>
        <v>83.33333333333334</v>
      </c>
      <c r="K1045" s="12">
        <f t="shared" si="218"/>
        <v>83.33333333333334</v>
      </c>
    </row>
    <row r="1046" spans="1:11" ht="45">
      <c r="A1046" s="13" t="s">
        <v>21</v>
      </c>
      <c r="B1046" s="11" t="s">
        <v>37</v>
      </c>
      <c r="C1046" s="11" t="s">
        <v>70</v>
      </c>
      <c r="D1046" s="11" t="s">
        <v>46</v>
      </c>
      <c r="E1046" s="11" t="s">
        <v>290</v>
      </c>
      <c r="F1046" s="11" t="s">
        <v>20</v>
      </c>
      <c r="G1046" s="12">
        <f t="shared" si="220"/>
        <v>141</v>
      </c>
      <c r="H1046" s="12">
        <f t="shared" si="220"/>
        <v>141</v>
      </c>
      <c r="I1046" s="12">
        <f t="shared" si="220"/>
        <v>117.5</v>
      </c>
      <c r="J1046" s="12">
        <f t="shared" si="219"/>
        <v>83.33333333333334</v>
      </c>
      <c r="K1046" s="12">
        <f t="shared" si="218"/>
        <v>83.33333333333334</v>
      </c>
    </row>
    <row r="1047" spans="1:11" ht="15">
      <c r="A1047" s="13" t="s">
        <v>87</v>
      </c>
      <c r="B1047" s="11" t="s">
        <v>37</v>
      </c>
      <c r="C1047" s="11" t="s">
        <v>70</v>
      </c>
      <c r="D1047" s="11" t="s">
        <v>46</v>
      </c>
      <c r="E1047" s="11" t="s">
        <v>290</v>
      </c>
      <c r="F1047" s="11" t="s">
        <v>72</v>
      </c>
      <c r="G1047" s="12">
        <v>141</v>
      </c>
      <c r="H1047" s="12">
        <v>141</v>
      </c>
      <c r="I1047" s="12">
        <v>117.5</v>
      </c>
      <c r="J1047" s="12">
        <f t="shared" si="219"/>
        <v>83.33333333333334</v>
      </c>
      <c r="K1047" s="12">
        <f t="shared" si="218"/>
        <v>83.33333333333334</v>
      </c>
    </row>
    <row r="1048" spans="1:11" ht="45">
      <c r="A1048" s="10" t="s">
        <v>293</v>
      </c>
      <c r="B1048" s="11" t="s">
        <v>37</v>
      </c>
      <c r="C1048" s="11" t="s">
        <v>70</v>
      </c>
      <c r="D1048" s="11" t="s">
        <v>46</v>
      </c>
      <c r="E1048" s="11" t="s">
        <v>292</v>
      </c>
      <c r="F1048" s="11"/>
      <c r="G1048" s="12">
        <f aca="true" t="shared" si="221" ref="G1048:I1049">G1049</f>
        <v>10</v>
      </c>
      <c r="H1048" s="12">
        <f t="shared" si="221"/>
        <v>10</v>
      </c>
      <c r="I1048" s="12">
        <f t="shared" si="221"/>
        <v>0</v>
      </c>
      <c r="J1048" s="12">
        <f t="shared" si="219"/>
        <v>0</v>
      </c>
      <c r="K1048" s="12">
        <f t="shared" si="218"/>
        <v>0</v>
      </c>
    </row>
    <row r="1049" spans="1:11" ht="45">
      <c r="A1049" s="13" t="s">
        <v>21</v>
      </c>
      <c r="B1049" s="11" t="s">
        <v>37</v>
      </c>
      <c r="C1049" s="11" t="s">
        <v>70</v>
      </c>
      <c r="D1049" s="11" t="s">
        <v>46</v>
      </c>
      <c r="E1049" s="11" t="s">
        <v>292</v>
      </c>
      <c r="F1049" s="11" t="s">
        <v>20</v>
      </c>
      <c r="G1049" s="12">
        <f t="shared" si="221"/>
        <v>10</v>
      </c>
      <c r="H1049" s="12">
        <f t="shared" si="221"/>
        <v>10</v>
      </c>
      <c r="I1049" s="12">
        <f t="shared" si="221"/>
        <v>0</v>
      </c>
      <c r="J1049" s="12">
        <f t="shared" si="219"/>
        <v>0</v>
      </c>
      <c r="K1049" s="12">
        <f t="shared" si="218"/>
        <v>0</v>
      </c>
    </row>
    <row r="1050" spans="1:11" ht="15">
      <c r="A1050" s="13" t="s">
        <v>87</v>
      </c>
      <c r="B1050" s="11" t="s">
        <v>37</v>
      </c>
      <c r="C1050" s="11" t="s">
        <v>70</v>
      </c>
      <c r="D1050" s="11" t="s">
        <v>46</v>
      </c>
      <c r="E1050" s="11" t="s">
        <v>292</v>
      </c>
      <c r="F1050" s="11" t="s">
        <v>72</v>
      </c>
      <c r="G1050" s="12">
        <v>10</v>
      </c>
      <c r="H1050" s="12">
        <v>10</v>
      </c>
      <c r="I1050" s="12">
        <v>0</v>
      </c>
      <c r="J1050" s="12">
        <f t="shared" si="219"/>
        <v>0</v>
      </c>
      <c r="K1050" s="12">
        <f t="shared" si="218"/>
        <v>0</v>
      </c>
    </row>
    <row r="1051" spans="1:11" ht="45">
      <c r="A1051" s="14" t="s">
        <v>297</v>
      </c>
      <c r="B1051" s="11" t="s">
        <v>37</v>
      </c>
      <c r="C1051" s="11" t="s">
        <v>70</v>
      </c>
      <c r="D1051" s="11" t="s">
        <v>46</v>
      </c>
      <c r="E1051" s="11" t="s">
        <v>296</v>
      </c>
      <c r="F1051" s="11"/>
      <c r="G1051" s="29">
        <f aca="true" t="shared" si="222" ref="G1051:I1054">G1052</f>
        <v>21</v>
      </c>
      <c r="H1051" s="29">
        <f t="shared" si="222"/>
        <v>21</v>
      </c>
      <c r="I1051" s="29">
        <f t="shared" si="222"/>
        <v>10.3</v>
      </c>
      <c r="J1051" s="12">
        <f t="shared" si="219"/>
        <v>49.04761904761905</v>
      </c>
      <c r="K1051" s="12">
        <f t="shared" si="218"/>
        <v>49.04761904761905</v>
      </c>
    </row>
    <row r="1052" spans="1:11" ht="60">
      <c r="A1052" s="14" t="s">
        <v>455</v>
      </c>
      <c r="B1052" s="11" t="s">
        <v>37</v>
      </c>
      <c r="C1052" s="11" t="s">
        <v>70</v>
      </c>
      <c r="D1052" s="11" t="s">
        <v>46</v>
      </c>
      <c r="E1052" s="11" t="s">
        <v>298</v>
      </c>
      <c r="F1052" s="11"/>
      <c r="G1052" s="29">
        <f t="shared" si="222"/>
        <v>21</v>
      </c>
      <c r="H1052" s="29">
        <f t="shared" si="222"/>
        <v>21</v>
      </c>
      <c r="I1052" s="29">
        <f t="shared" si="222"/>
        <v>10.3</v>
      </c>
      <c r="J1052" s="12">
        <f t="shared" si="219"/>
        <v>49.04761904761905</v>
      </c>
      <c r="K1052" s="12">
        <f t="shared" si="218"/>
        <v>49.04761904761905</v>
      </c>
    </row>
    <row r="1053" spans="1:11" ht="45">
      <c r="A1053" s="10" t="s">
        <v>300</v>
      </c>
      <c r="B1053" s="11" t="s">
        <v>37</v>
      </c>
      <c r="C1053" s="11" t="s">
        <v>70</v>
      </c>
      <c r="D1053" s="11" t="s">
        <v>46</v>
      </c>
      <c r="E1053" s="11" t="s">
        <v>299</v>
      </c>
      <c r="F1053" s="11"/>
      <c r="G1053" s="29">
        <f t="shared" si="222"/>
        <v>21</v>
      </c>
      <c r="H1053" s="29">
        <f t="shared" si="222"/>
        <v>21</v>
      </c>
      <c r="I1053" s="29">
        <f t="shared" si="222"/>
        <v>10.3</v>
      </c>
      <c r="J1053" s="12">
        <f t="shared" si="219"/>
        <v>49.04761904761905</v>
      </c>
      <c r="K1053" s="12">
        <f t="shared" si="218"/>
        <v>49.04761904761905</v>
      </c>
    </row>
    <row r="1054" spans="1:11" ht="45">
      <c r="A1054" s="13" t="s">
        <v>21</v>
      </c>
      <c r="B1054" s="11" t="s">
        <v>37</v>
      </c>
      <c r="C1054" s="11" t="s">
        <v>70</v>
      </c>
      <c r="D1054" s="11" t="s">
        <v>46</v>
      </c>
      <c r="E1054" s="11" t="s">
        <v>299</v>
      </c>
      <c r="F1054" s="11" t="s">
        <v>20</v>
      </c>
      <c r="G1054" s="29">
        <f t="shared" si="222"/>
        <v>21</v>
      </c>
      <c r="H1054" s="29">
        <f t="shared" si="222"/>
        <v>21</v>
      </c>
      <c r="I1054" s="29">
        <f t="shared" si="222"/>
        <v>10.3</v>
      </c>
      <c r="J1054" s="12">
        <f t="shared" si="219"/>
        <v>49.04761904761905</v>
      </c>
      <c r="K1054" s="12">
        <f t="shared" si="218"/>
        <v>49.04761904761905</v>
      </c>
    </row>
    <row r="1055" spans="1:11" ht="15">
      <c r="A1055" s="13" t="s">
        <v>87</v>
      </c>
      <c r="B1055" s="11" t="s">
        <v>37</v>
      </c>
      <c r="C1055" s="11" t="s">
        <v>70</v>
      </c>
      <c r="D1055" s="11" t="s">
        <v>46</v>
      </c>
      <c r="E1055" s="11" t="s">
        <v>299</v>
      </c>
      <c r="F1055" s="11" t="s">
        <v>72</v>
      </c>
      <c r="G1055" s="29">
        <v>21</v>
      </c>
      <c r="H1055" s="29">
        <v>21</v>
      </c>
      <c r="I1055" s="29">
        <v>10.3</v>
      </c>
      <c r="J1055" s="12">
        <f t="shared" si="219"/>
        <v>49.04761904761905</v>
      </c>
      <c r="K1055" s="12">
        <f t="shared" si="218"/>
        <v>49.04761904761905</v>
      </c>
    </row>
    <row r="1056" spans="1:11" ht="30">
      <c r="A1056" s="14" t="s">
        <v>341</v>
      </c>
      <c r="B1056" s="11" t="s">
        <v>37</v>
      </c>
      <c r="C1056" s="11" t="s">
        <v>70</v>
      </c>
      <c r="D1056" s="11" t="s">
        <v>46</v>
      </c>
      <c r="E1056" s="11" t="s">
        <v>161</v>
      </c>
      <c r="F1056" s="11"/>
      <c r="G1056" s="29">
        <f>G1063+G1057+G1060</f>
        <v>2263.3</v>
      </c>
      <c r="H1056" s="29">
        <f>H1063+H1057+H1060</f>
        <v>2263.3</v>
      </c>
      <c r="I1056" s="29">
        <f>I1063+I1057+I1060</f>
        <v>1044.3</v>
      </c>
      <c r="J1056" s="12">
        <f t="shared" si="219"/>
        <v>46.140591172182205</v>
      </c>
      <c r="K1056" s="12">
        <f t="shared" si="218"/>
        <v>46.140591172182205</v>
      </c>
    </row>
    <row r="1057" spans="1:11" ht="30">
      <c r="A1057" s="14" t="s">
        <v>609</v>
      </c>
      <c r="B1057" s="11" t="s">
        <v>37</v>
      </c>
      <c r="C1057" s="11" t="s">
        <v>70</v>
      </c>
      <c r="D1057" s="11" t="s">
        <v>46</v>
      </c>
      <c r="E1057" s="11" t="s">
        <v>608</v>
      </c>
      <c r="F1057" s="11"/>
      <c r="G1057" s="29">
        <f aca="true" t="shared" si="223" ref="G1057:I1058">G1058</f>
        <v>763.3</v>
      </c>
      <c r="H1057" s="29">
        <f t="shared" si="223"/>
        <v>763.3</v>
      </c>
      <c r="I1057" s="29">
        <f t="shared" si="223"/>
        <v>763.3</v>
      </c>
      <c r="J1057" s="12">
        <f t="shared" si="219"/>
        <v>100</v>
      </c>
      <c r="K1057" s="12">
        <f t="shared" si="218"/>
        <v>100</v>
      </c>
    </row>
    <row r="1058" spans="1:11" ht="45">
      <c r="A1058" s="13" t="s">
        <v>21</v>
      </c>
      <c r="B1058" s="11" t="s">
        <v>37</v>
      </c>
      <c r="C1058" s="11" t="s">
        <v>70</v>
      </c>
      <c r="D1058" s="11" t="s">
        <v>46</v>
      </c>
      <c r="E1058" s="11" t="s">
        <v>608</v>
      </c>
      <c r="F1058" s="11" t="s">
        <v>20</v>
      </c>
      <c r="G1058" s="29">
        <f t="shared" si="223"/>
        <v>763.3</v>
      </c>
      <c r="H1058" s="29">
        <f t="shared" si="223"/>
        <v>763.3</v>
      </c>
      <c r="I1058" s="29">
        <f t="shared" si="223"/>
        <v>763.3</v>
      </c>
      <c r="J1058" s="12">
        <f t="shared" si="219"/>
        <v>100</v>
      </c>
      <c r="K1058" s="12">
        <f t="shared" si="218"/>
        <v>100</v>
      </c>
    </row>
    <row r="1059" spans="1:11" ht="15">
      <c r="A1059" s="13" t="s">
        <v>87</v>
      </c>
      <c r="B1059" s="11" t="s">
        <v>37</v>
      </c>
      <c r="C1059" s="11" t="s">
        <v>70</v>
      </c>
      <c r="D1059" s="11" t="s">
        <v>46</v>
      </c>
      <c r="E1059" s="11" t="s">
        <v>608</v>
      </c>
      <c r="F1059" s="11" t="s">
        <v>72</v>
      </c>
      <c r="G1059" s="29">
        <v>763.3</v>
      </c>
      <c r="H1059" s="29">
        <v>763.3</v>
      </c>
      <c r="I1059" s="29">
        <v>763.3</v>
      </c>
      <c r="J1059" s="12">
        <f t="shared" si="219"/>
        <v>100</v>
      </c>
      <c r="K1059" s="12">
        <f t="shared" si="218"/>
        <v>100</v>
      </c>
    </row>
    <row r="1060" spans="1:11" ht="15">
      <c r="A1060" s="13" t="s">
        <v>746</v>
      </c>
      <c r="B1060" s="11" t="s">
        <v>37</v>
      </c>
      <c r="C1060" s="11" t="s">
        <v>70</v>
      </c>
      <c r="D1060" s="11" t="s">
        <v>46</v>
      </c>
      <c r="E1060" s="11" t="s">
        <v>744</v>
      </c>
      <c r="F1060" s="11"/>
      <c r="G1060" s="29">
        <f aca="true" t="shared" si="224" ref="G1060:I1061">G1061</f>
        <v>1200</v>
      </c>
      <c r="H1060" s="29">
        <f t="shared" si="224"/>
        <v>1200</v>
      </c>
      <c r="I1060" s="29">
        <f t="shared" si="224"/>
        <v>0</v>
      </c>
      <c r="J1060" s="12">
        <f t="shared" si="219"/>
        <v>0</v>
      </c>
      <c r="K1060" s="12">
        <f t="shared" si="218"/>
        <v>0</v>
      </c>
    </row>
    <row r="1061" spans="1:11" ht="45">
      <c r="A1061" s="13" t="s">
        <v>21</v>
      </c>
      <c r="B1061" s="11" t="s">
        <v>37</v>
      </c>
      <c r="C1061" s="11" t="s">
        <v>70</v>
      </c>
      <c r="D1061" s="11" t="s">
        <v>46</v>
      </c>
      <c r="E1061" s="11" t="s">
        <v>744</v>
      </c>
      <c r="F1061" s="11" t="s">
        <v>20</v>
      </c>
      <c r="G1061" s="29">
        <f t="shared" si="224"/>
        <v>1200</v>
      </c>
      <c r="H1061" s="29">
        <f t="shared" si="224"/>
        <v>1200</v>
      </c>
      <c r="I1061" s="29">
        <f t="shared" si="224"/>
        <v>0</v>
      </c>
      <c r="J1061" s="12">
        <f t="shared" si="219"/>
        <v>0</v>
      </c>
      <c r="K1061" s="12">
        <f t="shared" si="218"/>
        <v>0</v>
      </c>
    </row>
    <row r="1062" spans="1:11" ht="15">
      <c r="A1062" s="13" t="s">
        <v>87</v>
      </c>
      <c r="B1062" s="11" t="s">
        <v>37</v>
      </c>
      <c r="C1062" s="11" t="s">
        <v>70</v>
      </c>
      <c r="D1062" s="11" t="s">
        <v>46</v>
      </c>
      <c r="E1062" s="11" t="s">
        <v>744</v>
      </c>
      <c r="F1062" s="11" t="s">
        <v>72</v>
      </c>
      <c r="G1062" s="29">
        <v>1200</v>
      </c>
      <c r="H1062" s="29">
        <v>1200</v>
      </c>
      <c r="I1062" s="29">
        <v>0</v>
      </c>
      <c r="J1062" s="12">
        <f t="shared" si="219"/>
        <v>0</v>
      </c>
      <c r="K1062" s="12">
        <f t="shared" si="218"/>
        <v>0</v>
      </c>
    </row>
    <row r="1063" spans="1:11" ht="45">
      <c r="A1063" s="13" t="s">
        <v>589</v>
      </c>
      <c r="B1063" s="11" t="s">
        <v>37</v>
      </c>
      <c r="C1063" s="11" t="s">
        <v>70</v>
      </c>
      <c r="D1063" s="11" t="s">
        <v>46</v>
      </c>
      <c r="E1063" s="11" t="s">
        <v>588</v>
      </c>
      <c r="F1063" s="11"/>
      <c r="G1063" s="29">
        <f aca="true" t="shared" si="225" ref="G1063:I1064">G1064</f>
        <v>300</v>
      </c>
      <c r="H1063" s="29">
        <f t="shared" si="225"/>
        <v>300</v>
      </c>
      <c r="I1063" s="29">
        <f t="shared" si="225"/>
        <v>281</v>
      </c>
      <c r="J1063" s="12">
        <f t="shared" si="219"/>
        <v>93.66666666666667</v>
      </c>
      <c r="K1063" s="12">
        <f t="shared" si="218"/>
        <v>93.66666666666667</v>
      </c>
    </row>
    <row r="1064" spans="1:11" ht="45">
      <c r="A1064" s="13" t="s">
        <v>21</v>
      </c>
      <c r="B1064" s="11" t="s">
        <v>37</v>
      </c>
      <c r="C1064" s="11" t="s">
        <v>70</v>
      </c>
      <c r="D1064" s="11" t="s">
        <v>46</v>
      </c>
      <c r="E1064" s="11" t="s">
        <v>588</v>
      </c>
      <c r="F1064" s="11" t="s">
        <v>20</v>
      </c>
      <c r="G1064" s="29">
        <f t="shared" si="225"/>
        <v>300</v>
      </c>
      <c r="H1064" s="29">
        <f t="shared" si="225"/>
        <v>300</v>
      </c>
      <c r="I1064" s="29">
        <f t="shared" si="225"/>
        <v>281</v>
      </c>
      <c r="J1064" s="12">
        <f t="shared" si="219"/>
        <v>93.66666666666667</v>
      </c>
      <c r="K1064" s="12">
        <f t="shared" si="218"/>
        <v>93.66666666666667</v>
      </c>
    </row>
    <row r="1065" spans="1:11" ht="15">
      <c r="A1065" s="13" t="s">
        <v>87</v>
      </c>
      <c r="B1065" s="11" t="s">
        <v>37</v>
      </c>
      <c r="C1065" s="11" t="s">
        <v>70</v>
      </c>
      <c r="D1065" s="11" t="s">
        <v>46</v>
      </c>
      <c r="E1065" s="11" t="s">
        <v>588</v>
      </c>
      <c r="F1065" s="11" t="s">
        <v>72</v>
      </c>
      <c r="G1065" s="29">
        <v>300</v>
      </c>
      <c r="H1065" s="29">
        <v>300</v>
      </c>
      <c r="I1065" s="29">
        <v>281</v>
      </c>
      <c r="J1065" s="12">
        <f t="shared" si="219"/>
        <v>93.66666666666667</v>
      </c>
      <c r="K1065" s="12">
        <f t="shared" si="218"/>
        <v>93.66666666666667</v>
      </c>
    </row>
    <row r="1066" spans="1:11" ht="30">
      <c r="A1066" s="14" t="s">
        <v>31</v>
      </c>
      <c r="B1066" s="11" t="s">
        <v>37</v>
      </c>
      <c r="C1066" s="11" t="s">
        <v>70</v>
      </c>
      <c r="D1066" s="11" t="s">
        <v>52</v>
      </c>
      <c r="E1066" s="11"/>
      <c r="F1066" s="11"/>
      <c r="G1066" s="12">
        <f aca="true" t="shared" si="226" ref="G1066:I1069">G1067</f>
        <v>10413</v>
      </c>
      <c r="H1066" s="12">
        <f t="shared" si="226"/>
        <v>10413</v>
      </c>
      <c r="I1066" s="12">
        <f t="shared" si="226"/>
        <v>9718.3</v>
      </c>
      <c r="J1066" s="12">
        <f t="shared" si="219"/>
        <v>93.32853164313838</v>
      </c>
      <c r="K1066" s="12">
        <f t="shared" si="218"/>
        <v>93.32853164313838</v>
      </c>
    </row>
    <row r="1067" spans="1:11" ht="45">
      <c r="A1067" s="10" t="s">
        <v>412</v>
      </c>
      <c r="B1067" s="11" t="s">
        <v>37</v>
      </c>
      <c r="C1067" s="11" t="s">
        <v>70</v>
      </c>
      <c r="D1067" s="11" t="s">
        <v>52</v>
      </c>
      <c r="E1067" s="11" t="s">
        <v>117</v>
      </c>
      <c r="F1067" s="29"/>
      <c r="G1067" s="12">
        <f t="shared" si="226"/>
        <v>10413</v>
      </c>
      <c r="H1067" s="12">
        <f t="shared" si="226"/>
        <v>10413</v>
      </c>
      <c r="I1067" s="12">
        <f t="shared" si="226"/>
        <v>9718.3</v>
      </c>
      <c r="J1067" s="12">
        <f t="shared" si="219"/>
        <v>93.32853164313838</v>
      </c>
      <c r="K1067" s="12">
        <f t="shared" si="218"/>
        <v>93.32853164313838</v>
      </c>
    </row>
    <row r="1068" spans="1:11" ht="30">
      <c r="A1068" s="10" t="s">
        <v>108</v>
      </c>
      <c r="B1068" s="11" t="s">
        <v>37</v>
      </c>
      <c r="C1068" s="11" t="s">
        <v>70</v>
      </c>
      <c r="D1068" s="11" t="s">
        <v>52</v>
      </c>
      <c r="E1068" s="11" t="s">
        <v>413</v>
      </c>
      <c r="F1068" s="11"/>
      <c r="G1068" s="12">
        <f t="shared" si="226"/>
        <v>10413</v>
      </c>
      <c r="H1068" s="12">
        <f t="shared" si="226"/>
        <v>10413</v>
      </c>
      <c r="I1068" s="12">
        <f t="shared" si="226"/>
        <v>9718.3</v>
      </c>
      <c r="J1068" s="12">
        <f t="shared" si="219"/>
        <v>93.32853164313838</v>
      </c>
      <c r="K1068" s="12">
        <f t="shared" si="218"/>
        <v>93.32853164313838</v>
      </c>
    </row>
    <row r="1069" spans="1:11" ht="60">
      <c r="A1069" s="14" t="s">
        <v>416</v>
      </c>
      <c r="B1069" s="11" t="s">
        <v>37</v>
      </c>
      <c r="C1069" s="11" t="s">
        <v>70</v>
      </c>
      <c r="D1069" s="11" t="s">
        <v>52</v>
      </c>
      <c r="E1069" s="11" t="s">
        <v>414</v>
      </c>
      <c r="F1069" s="11"/>
      <c r="G1069" s="12">
        <f t="shared" si="226"/>
        <v>10413</v>
      </c>
      <c r="H1069" s="12">
        <f t="shared" si="226"/>
        <v>10413</v>
      </c>
      <c r="I1069" s="12">
        <f t="shared" si="226"/>
        <v>9718.3</v>
      </c>
      <c r="J1069" s="12">
        <f t="shared" si="219"/>
        <v>93.32853164313838</v>
      </c>
      <c r="K1069" s="12">
        <f t="shared" si="218"/>
        <v>93.32853164313838</v>
      </c>
    </row>
    <row r="1070" spans="1:11" ht="30">
      <c r="A1070" s="14" t="s">
        <v>154</v>
      </c>
      <c r="B1070" s="11" t="s">
        <v>37</v>
      </c>
      <c r="C1070" s="11" t="s">
        <v>70</v>
      </c>
      <c r="D1070" s="11" t="s">
        <v>52</v>
      </c>
      <c r="E1070" s="11" t="s">
        <v>415</v>
      </c>
      <c r="F1070" s="11"/>
      <c r="G1070" s="12">
        <f>G1071+G1073+G1075</f>
        <v>10413</v>
      </c>
      <c r="H1070" s="12">
        <f>H1071+H1073+H1075</f>
        <v>10413</v>
      </c>
      <c r="I1070" s="12">
        <f>I1071+I1073+I1075</f>
        <v>9718.3</v>
      </c>
      <c r="J1070" s="12">
        <f t="shared" si="219"/>
        <v>93.32853164313838</v>
      </c>
      <c r="K1070" s="12">
        <f t="shared" si="218"/>
        <v>93.32853164313838</v>
      </c>
    </row>
    <row r="1071" spans="1:11" ht="75">
      <c r="A1071" s="13" t="s">
        <v>0</v>
      </c>
      <c r="B1071" s="11" t="s">
        <v>37</v>
      </c>
      <c r="C1071" s="11" t="s">
        <v>70</v>
      </c>
      <c r="D1071" s="11" t="s">
        <v>52</v>
      </c>
      <c r="E1071" s="11" t="s">
        <v>415</v>
      </c>
      <c r="F1071" s="11" t="s">
        <v>228</v>
      </c>
      <c r="G1071" s="12">
        <f>G1072</f>
        <v>9401</v>
      </c>
      <c r="H1071" s="12">
        <f>H1072</f>
        <v>9401</v>
      </c>
      <c r="I1071" s="12">
        <f>I1072</f>
        <v>9089.4</v>
      </c>
      <c r="J1071" s="12">
        <f t="shared" si="219"/>
        <v>96.68545899372407</v>
      </c>
      <c r="K1071" s="12">
        <f t="shared" si="218"/>
        <v>96.68545899372407</v>
      </c>
    </row>
    <row r="1072" spans="1:11" ht="30">
      <c r="A1072" s="13" t="s">
        <v>1</v>
      </c>
      <c r="B1072" s="11" t="s">
        <v>37</v>
      </c>
      <c r="C1072" s="11" t="s">
        <v>70</v>
      </c>
      <c r="D1072" s="11" t="s">
        <v>52</v>
      </c>
      <c r="E1072" s="11" t="s">
        <v>415</v>
      </c>
      <c r="F1072" s="11" t="s">
        <v>2</v>
      </c>
      <c r="G1072" s="12">
        <f>7691+410+1300</f>
        <v>9401</v>
      </c>
      <c r="H1072" s="12">
        <f>7691+410+1300</f>
        <v>9401</v>
      </c>
      <c r="I1072" s="12">
        <v>9089.4</v>
      </c>
      <c r="J1072" s="12">
        <f t="shared" si="219"/>
        <v>96.68545899372407</v>
      </c>
      <c r="K1072" s="12">
        <f t="shared" si="218"/>
        <v>96.68545899372407</v>
      </c>
    </row>
    <row r="1073" spans="1:11" ht="30">
      <c r="A1073" s="13" t="s">
        <v>5</v>
      </c>
      <c r="B1073" s="11" t="s">
        <v>37</v>
      </c>
      <c r="C1073" s="11" t="s">
        <v>70</v>
      </c>
      <c r="D1073" s="11" t="s">
        <v>52</v>
      </c>
      <c r="E1073" s="11" t="s">
        <v>415</v>
      </c>
      <c r="F1073" s="11" t="s">
        <v>3</v>
      </c>
      <c r="G1073" s="12">
        <f>G1074</f>
        <v>968.9</v>
      </c>
      <c r="H1073" s="12">
        <f>H1074</f>
        <v>968.9</v>
      </c>
      <c r="I1073" s="12">
        <f>I1074</f>
        <v>585.9</v>
      </c>
      <c r="J1073" s="12">
        <f t="shared" si="219"/>
        <v>60.4706368046238</v>
      </c>
      <c r="K1073" s="12">
        <f t="shared" si="218"/>
        <v>60.4706368046238</v>
      </c>
    </row>
    <row r="1074" spans="1:11" ht="45">
      <c r="A1074" s="13" t="s">
        <v>6</v>
      </c>
      <c r="B1074" s="11" t="s">
        <v>37</v>
      </c>
      <c r="C1074" s="11" t="s">
        <v>70</v>
      </c>
      <c r="D1074" s="11" t="s">
        <v>52</v>
      </c>
      <c r="E1074" s="11" t="s">
        <v>415</v>
      </c>
      <c r="F1074" s="11" t="s">
        <v>4</v>
      </c>
      <c r="G1074" s="12">
        <f>1216-30-4-410-3.1+200</f>
        <v>968.9</v>
      </c>
      <c r="H1074" s="12">
        <f>1216-30-4-410-3.1+200</f>
        <v>968.9</v>
      </c>
      <c r="I1074" s="12">
        <v>585.9</v>
      </c>
      <c r="J1074" s="12">
        <f t="shared" si="219"/>
        <v>60.4706368046238</v>
      </c>
      <c r="K1074" s="12">
        <f t="shared" si="218"/>
        <v>60.4706368046238</v>
      </c>
    </row>
    <row r="1075" spans="1:11" ht="15">
      <c r="A1075" s="13" t="s">
        <v>13</v>
      </c>
      <c r="B1075" s="11" t="s">
        <v>37</v>
      </c>
      <c r="C1075" s="11" t="s">
        <v>70</v>
      </c>
      <c r="D1075" s="11" t="s">
        <v>52</v>
      </c>
      <c r="E1075" s="11" t="s">
        <v>415</v>
      </c>
      <c r="F1075" s="11" t="s">
        <v>11</v>
      </c>
      <c r="G1075" s="12">
        <f>G1076</f>
        <v>43.1</v>
      </c>
      <c r="H1075" s="12">
        <f>H1076</f>
        <v>43.1</v>
      </c>
      <c r="I1075" s="12">
        <f>I1076</f>
        <v>43</v>
      </c>
      <c r="J1075" s="12">
        <f t="shared" si="219"/>
        <v>99.76798143851508</v>
      </c>
      <c r="K1075" s="12">
        <f t="shared" si="218"/>
        <v>99.76798143851508</v>
      </c>
    </row>
    <row r="1076" spans="1:11" ht="15">
      <c r="A1076" s="10" t="s">
        <v>14</v>
      </c>
      <c r="B1076" s="11" t="s">
        <v>37</v>
      </c>
      <c r="C1076" s="11" t="s">
        <v>70</v>
      </c>
      <c r="D1076" s="11" t="s">
        <v>52</v>
      </c>
      <c r="E1076" s="11" t="s">
        <v>415</v>
      </c>
      <c r="F1076" s="11" t="s">
        <v>12</v>
      </c>
      <c r="G1076" s="12">
        <f>6+30+4+3.1</f>
        <v>43.1</v>
      </c>
      <c r="H1076" s="12">
        <f>6+30+4+3.1</f>
        <v>43.1</v>
      </c>
      <c r="I1076" s="12">
        <v>43</v>
      </c>
      <c r="J1076" s="12">
        <f t="shared" si="219"/>
        <v>99.76798143851508</v>
      </c>
      <c r="K1076" s="12">
        <f t="shared" si="218"/>
        <v>99.76798143851508</v>
      </c>
    </row>
    <row r="1077" spans="1:11" ht="15">
      <c r="A1077" s="14" t="s">
        <v>39</v>
      </c>
      <c r="B1077" s="11" t="s">
        <v>37</v>
      </c>
      <c r="C1077" s="11" t="s">
        <v>56</v>
      </c>
      <c r="D1077" s="11"/>
      <c r="E1077" s="11"/>
      <c r="F1077" s="11"/>
      <c r="G1077" s="12">
        <f>G1078+G1105</f>
        <v>87769.29999999999</v>
      </c>
      <c r="H1077" s="12">
        <f>H1078+H1105</f>
        <v>87769.29999999999</v>
      </c>
      <c r="I1077" s="12">
        <f>I1078+I1105</f>
        <v>78538.3</v>
      </c>
      <c r="J1077" s="12">
        <f t="shared" si="219"/>
        <v>89.48265509694166</v>
      </c>
      <c r="K1077" s="12">
        <f t="shared" si="218"/>
        <v>89.48265509694166</v>
      </c>
    </row>
    <row r="1078" spans="1:11" ht="15">
      <c r="A1078" s="10" t="s">
        <v>32</v>
      </c>
      <c r="B1078" s="11" t="s">
        <v>37</v>
      </c>
      <c r="C1078" s="11" t="s">
        <v>56</v>
      </c>
      <c r="D1078" s="11" t="s">
        <v>46</v>
      </c>
      <c r="E1078" s="11"/>
      <c r="F1078" s="11"/>
      <c r="G1078" s="12">
        <f>G1079</f>
        <v>39699.2</v>
      </c>
      <c r="H1078" s="12">
        <f>H1079</f>
        <v>39699.2</v>
      </c>
      <c r="I1078" s="12">
        <f>I1079</f>
        <v>35797.4</v>
      </c>
      <c r="J1078" s="12">
        <f t="shared" si="219"/>
        <v>90.17159035950347</v>
      </c>
      <c r="K1078" s="12">
        <f t="shared" si="218"/>
        <v>90.17159035950347</v>
      </c>
    </row>
    <row r="1079" spans="1:11" ht="60">
      <c r="A1079" s="13" t="s">
        <v>663</v>
      </c>
      <c r="B1079" s="11" t="s">
        <v>37</v>
      </c>
      <c r="C1079" s="11" t="s">
        <v>56</v>
      </c>
      <c r="D1079" s="11" t="s">
        <v>46</v>
      </c>
      <c r="E1079" s="11" t="s">
        <v>185</v>
      </c>
      <c r="F1079" s="11"/>
      <c r="G1079" s="12">
        <f>G1080+G1093</f>
        <v>39699.2</v>
      </c>
      <c r="H1079" s="12">
        <f>H1080+H1093</f>
        <v>39699.2</v>
      </c>
      <c r="I1079" s="12">
        <f>I1080+I1093</f>
        <v>35797.4</v>
      </c>
      <c r="J1079" s="12">
        <f t="shared" si="219"/>
        <v>90.17159035950347</v>
      </c>
      <c r="K1079" s="12">
        <f t="shared" si="218"/>
        <v>90.17159035950347</v>
      </c>
    </row>
    <row r="1080" spans="1:11" ht="30">
      <c r="A1080" s="13" t="s">
        <v>110</v>
      </c>
      <c r="B1080" s="11" t="s">
        <v>37</v>
      </c>
      <c r="C1080" s="11" t="s">
        <v>56</v>
      </c>
      <c r="D1080" s="11" t="s">
        <v>46</v>
      </c>
      <c r="E1080" s="11" t="s">
        <v>186</v>
      </c>
      <c r="F1080" s="11"/>
      <c r="G1080" s="12">
        <f>G1081+G1085+G1089</f>
        <v>20546.4</v>
      </c>
      <c r="H1080" s="12">
        <f>H1081+H1085+H1089</f>
        <v>20546.4</v>
      </c>
      <c r="I1080" s="12">
        <f>I1081+I1085+I1089</f>
        <v>20418.9</v>
      </c>
      <c r="J1080" s="12">
        <f t="shared" si="219"/>
        <v>99.37945333489078</v>
      </c>
      <c r="K1080" s="12">
        <f t="shared" si="218"/>
        <v>99.37945333489078</v>
      </c>
    </row>
    <row r="1081" spans="1:11" ht="45">
      <c r="A1081" s="14" t="s">
        <v>424</v>
      </c>
      <c r="B1081" s="11" t="s">
        <v>37</v>
      </c>
      <c r="C1081" s="11" t="s">
        <v>56</v>
      </c>
      <c r="D1081" s="11" t="s">
        <v>46</v>
      </c>
      <c r="E1081" s="11" t="s">
        <v>425</v>
      </c>
      <c r="F1081" s="11"/>
      <c r="G1081" s="12">
        <f aca="true" t="shared" si="227" ref="G1081:I1083">G1082</f>
        <v>426</v>
      </c>
      <c r="H1081" s="12">
        <f t="shared" si="227"/>
        <v>426</v>
      </c>
      <c r="I1081" s="12">
        <f t="shared" si="227"/>
        <v>424.5</v>
      </c>
      <c r="J1081" s="12">
        <f t="shared" si="219"/>
        <v>99.64788732394366</v>
      </c>
      <c r="K1081" s="12">
        <f t="shared" si="218"/>
        <v>99.64788732394366</v>
      </c>
    </row>
    <row r="1082" spans="1:11" ht="45">
      <c r="A1082" s="13" t="s">
        <v>427</v>
      </c>
      <c r="B1082" s="11" t="s">
        <v>37</v>
      </c>
      <c r="C1082" s="11" t="s">
        <v>56</v>
      </c>
      <c r="D1082" s="11" t="s">
        <v>46</v>
      </c>
      <c r="E1082" s="11" t="s">
        <v>426</v>
      </c>
      <c r="F1082" s="11"/>
      <c r="G1082" s="12">
        <f t="shared" si="227"/>
        <v>426</v>
      </c>
      <c r="H1082" s="12">
        <f t="shared" si="227"/>
        <v>426</v>
      </c>
      <c r="I1082" s="12">
        <f t="shared" si="227"/>
        <v>424.5</v>
      </c>
      <c r="J1082" s="12">
        <f t="shared" si="219"/>
        <v>99.64788732394366</v>
      </c>
      <c r="K1082" s="12">
        <f t="shared" si="218"/>
        <v>99.64788732394366</v>
      </c>
    </row>
    <row r="1083" spans="1:11" ht="30">
      <c r="A1083" s="13" t="s">
        <v>5</v>
      </c>
      <c r="B1083" s="11" t="s">
        <v>37</v>
      </c>
      <c r="C1083" s="11" t="s">
        <v>56</v>
      </c>
      <c r="D1083" s="11" t="s">
        <v>46</v>
      </c>
      <c r="E1083" s="11" t="s">
        <v>426</v>
      </c>
      <c r="F1083" s="11" t="s">
        <v>3</v>
      </c>
      <c r="G1083" s="12">
        <f t="shared" si="227"/>
        <v>426</v>
      </c>
      <c r="H1083" s="12">
        <f t="shared" si="227"/>
        <v>426</v>
      </c>
      <c r="I1083" s="12">
        <f t="shared" si="227"/>
        <v>424.5</v>
      </c>
      <c r="J1083" s="12">
        <f t="shared" si="219"/>
        <v>99.64788732394366</v>
      </c>
      <c r="K1083" s="12">
        <f t="shared" si="218"/>
        <v>99.64788732394366</v>
      </c>
    </row>
    <row r="1084" spans="1:11" ht="45">
      <c r="A1084" s="13" t="s">
        <v>6</v>
      </c>
      <c r="B1084" s="11" t="s">
        <v>37</v>
      </c>
      <c r="C1084" s="11" t="s">
        <v>56</v>
      </c>
      <c r="D1084" s="11" t="s">
        <v>46</v>
      </c>
      <c r="E1084" s="11" t="s">
        <v>426</v>
      </c>
      <c r="F1084" s="11" t="s">
        <v>4</v>
      </c>
      <c r="G1084" s="12">
        <f>(494+270+200)-484-54</f>
        <v>426</v>
      </c>
      <c r="H1084" s="12">
        <f>(494+270+200)-484-54</f>
        <v>426</v>
      </c>
      <c r="I1084" s="12">
        <v>424.5</v>
      </c>
      <c r="J1084" s="12">
        <f t="shared" si="219"/>
        <v>99.64788732394366</v>
      </c>
      <c r="K1084" s="12">
        <f t="shared" si="218"/>
        <v>99.64788732394366</v>
      </c>
    </row>
    <row r="1085" spans="1:11" ht="30">
      <c r="A1085" s="14" t="s">
        <v>428</v>
      </c>
      <c r="B1085" s="11" t="s">
        <v>37</v>
      </c>
      <c r="C1085" s="11" t="s">
        <v>56</v>
      </c>
      <c r="D1085" s="11" t="s">
        <v>46</v>
      </c>
      <c r="E1085" s="11" t="s">
        <v>429</v>
      </c>
      <c r="F1085" s="11"/>
      <c r="G1085" s="12">
        <f aca="true" t="shared" si="228" ref="G1085:I1087">G1086</f>
        <v>19636.4</v>
      </c>
      <c r="H1085" s="12">
        <f t="shared" si="228"/>
        <v>19636.4</v>
      </c>
      <c r="I1085" s="12">
        <f t="shared" si="228"/>
        <v>19636.4</v>
      </c>
      <c r="J1085" s="12">
        <f t="shared" si="219"/>
        <v>100</v>
      </c>
      <c r="K1085" s="12">
        <f t="shared" si="218"/>
        <v>100</v>
      </c>
    </row>
    <row r="1086" spans="1:11" ht="30">
      <c r="A1086" s="10" t="s">
        <v>388</v>
      </c>
      <c r="B1086" s="11" t="s">
        <v>37</v>
      </c>
      <c r="C1086" s="11" t="s">
        <v>56</v>
      </c>
      <c r="D1086" s="11" t="s">
        <v>46</v>
      </c>
      <c r="E1086" s="11" t="s">
        <v>430</v>
      </c>
      <c r="F1086" s="11"/>
      <c r="G1086" s="12">
        <f t="shared" si="228"/>
        <v>19636.4</v>
      </c>
      <c r="H1086" s="12">
        <f t="shared" si="228"/>
        <v>19636.4</v>
      </c>
      <c r="I1086" s="12">
        <f t="shared" si="228"/>
        <v>19636.4</v>
      </c>
      <c r="J1086" s="12">
        <f t="shared" si="219"/>
        <v>100</v>
      </c>
      <c r="K1086" s="12">
        <f t="shared" si="218"/>
        <v>100</v>
      </c>
    </row>
    <row r="1087" spans="1:11" ht="45">
      <c r="A1087" s="13" t="s">
        <v>21</v>
      </c>
      <c r="B1087" s="11" t="s">
        <v>37</v>
      </c>
      <c r="C1087" s="11" t="s">
        <v>56</v>
      </c>
      <c r="D1087" s="11" t="s">
        <v>46</v>
      </c>
      <c r="E1087" s="11" t="s">
        <v>430</v>
      </c>
      <c r="F1087" s="11" t="s">
        <v>20</v>
      </c>
      <c r="G1087" s="12">
        <f t="shared" si="228"/>
        <v>19636.4</v>
      </c>
      <c r="H1087" s="12">
        <f t="shared" si="228"/>
        <v>19636.4</v>
      </c>
      <c r="I1087" s="12">
        <f t="shared" si="228"/>
        <v>19636.4</v>
      </c>
      <c r="J1087" s="12">
        <f t="shared" si="219"/>
        <v>100</v>
      </c>
      <c r="K1087" s="12">
        <f t="shared" si="218"/>
        <v>100</v>
      </c>
    </row>
    <row r="1088" spans="1:11" ht="15">
      <c r="A1088" s="13" t="s">
        <v>74</v>
      </c>
      <c r="B1088" s="11" t="s">
        <v>37</v>
      </c>
      <c r="C1088" s="11" t="s">
        <v>56</v>
      </c>
      <c r="D1088" s="11" t="s">
        <v>46</v>
      </c>
      <c r="E1088" s="11" t="s">
        <v>430</v>
      </c>
      <c r="F1088" s="11" t="s">
        <v>73</v>
      </c>
      <c r="G1088" s="12">
        <f>34621-2694-12290.6</f>
        <v>19636.4</v>
      </c>
      <c r="H1088" s="12">
        <f>34621-2694-12290.6</f>
        <v>19636.4</v>
      </c>
      <c r="I1088" s="12">
        <v>19636.4</v>
      </c>
      <c r="J1088" s="12">
        <f t="shared" si="219"/>
        <v>100</v>
      </c>
      <c r="K1088" s="12">
        <f t="shared" si="218"/>
        <v>100</v>
      </c>
    </row>
    <row r="1089" spans="1:11" ht="60">
      <c r="A1089" s="13" t="s">
        <v>600</v>
      </c>
      <c r="B1089" s="11" t="s">
        <v>37</v>
      </c>
      <c r="C1089" s="11" t="s">
        <v>56</v>
      </c>
      <c r="D1089" s="11" t="s">
        <v>46</v>
      </c>
      <c r="E1089" s="11" t="s">
        <v>599</v>
      </c>
      <c r="F1089" s="11"/>
      <c r="G1089" s="12">
        <f aca="true" t="shared" si="229" ref="G1089:I1091">G1090</f>
        <v>484</v>
      </c>
      <c r="H1089" s="12">
        <f t="shared" si="229"/>
        <v>484</v>
      </c>
      <c r="I1089" s="12">
        <f t="shared" si="229"/>
        <v>358</v>
      </c>
      <c r="J1089" s="12">
        <f t="shared" si="219"/>
        <v>73.96694214876032</v>
      </c>
      <c r="K1089" s="12">
        <f t="shared" si="218"/>
        <v>73.96694214876032</v>
      </c>
    </row>
    <row r="1090" spans="1:11" ht="45">
      <c r="A1090" s="13" t="s">
        <v>601</v>
      </c>
      <c r="B1090" s="11" t="s">
        <v>37</v>
      </c>
      <c r="C1090" s="11" t="s">
        <v>56</v>
      </c>
      <c r="D1090" s="11" t="s">
        <v>46</v>
      </c>
      <c r="E1090" s="11" t="s">
        <v>598</v>
      </c>
      <c r="F1090" s="11"/>
      <c r="G1090" s="12">
        <f t="shared" si="229"/>
        <v>484</v>
      </c>
      <c r="H1090" s="12">
        <f t="shared" si="229"/>
        <v>484</v>
      </c>
      <c r="I1090" s="12">
        <f t="shared" si="229"/>
        <v>358</v>
      </c>
      <c r="J1090" s="12">
        <f t="shared" si="219"/>
        <v>73.96694214876032</v>
      </c>
      <c r="K1090" s="12">
        <f t="shared" si="218"/>
        <v>73.96694214876032</v>
      </c>
    </row>
    <row r="1091" spans="1:11" ht="30">
      <c r="A1091" s="13" t="s">
        <v>5</v>
      </c>
      <c r="B1091" s="11" t="s">
        <v>37</v>
      </c>
      <c r="C1091" s="11" t="s">
        <v>56</v>
      </c>
      <c r="D1091" s="11" t="s">
        <v>46</v>
      </c>
      <c r="E1091" s="11" t="s">
        <v>598</v>
      </c>
      <c r="F1091" s="11" t="s">
        <v>3</v>
      </c>
      <c r="G1091" s="12">
        <f t="shared" si="229"/>
        <v>484</v>
      </c>
      <c r="H1091" s="12">
        <f t="shared" si="229"/>
        <v>484</v>
      </c>
      <c r="I1091" s="12">
        <f t="shared" si="229"/>
        <v>358</v>
      </c>
      <c r="J1091" s="12">
        <f t="shared" si="219"/>
        <v>73.96694214876032</v>
      </c>
      <c r="K1091" s="12">
        <f t="shared" si="218"/>
        <v>73.96694214876032</v>
      </c>
    </row>
    <row r="1092" spans="1:11" ht="45">
      <c r="A1092" s="13" t="s">
        <v>6</v>
      </c>
      <c r="B1092" s="11" t="s">
        <v>37</v>
      </c>
      <c r="C1092" s="11" t="s">
        <v>56</v>
      </c>
      <c r="D1092" s="11" t="s">
        <v>46</v>
      </c>
      <c r="E1092" s="11" t="s">
        <v>598</v>
      </c>
      <c r="F1092" s="11" t="s">
        <v>4</v>
      </c>
      <c r="G1092" s="12">
        <v>484</v>
      </c>
      <c r="H1092" s="12">
        <v>484</v>
      </c>
      <c r="I1092" s="12">
        <v>358</v>
      </c>
      <c r="J1092" s="12">
        <f t="shared" si="219"/>
        <v>73.96694214876032</v>
      </c>
      <c r="K1092" s="12">
        <f t="shared" si="218"/>
        <v>73.96694214876032</v>
      </c>
    </row>
    <row r="1093" spans="1:11" ht="45">
      <c r="A1093" s="13" t="s">
        <v>625</v>
      </c>
      <c r="B1093" s="11" t="s">
        <v>37</v>
      </c>
      <c r="C1093" s="11" t="s">
        <v>56</v>
      </c>
      <c r="D1093" s="11" t="s">
        <v>46</v>
      </c>
      <c r="E1093" s="11" t="s">
        <v>624</v>
      </c>
      <c r="F1093" s="11"/>
      <c r="G1093" s="12">
        <f>G1094+G1101</f>
        <v>19152.8</v>
      </c>
      <c r="H1093" s="12">
        <f>H1094+H1101</f>
        <v>19152.8</v>
      </c>
      <c r="I1093" s="12">
        <f>I1094+I1101</f>
        <v>15378.5</v>
      </c>
      <c r="J1093" s="12">
        <f t="shared" si="219"/>
        <v>80.29374295142226</v>
      </c>
      <c r="K1093" s="12">
        <f t="shared" si="218"/>
        <v>80.29374295142226</v>
      </c>
    </row>
    <row r="1094" spans="1:11" ht="45">
      <c r="A1094" s="13" t="s">
        <v>626</v>
      </c>
      <c r="B1094" s="11" t="s">
        <v>37</v>
      </c>
      <c r="C1094" s="11" t="s">
        <v>56</v>
      </c>
      <c r="D1094" s="11" t="s">
        <v>46</v>
      </c>
      <c r="E1094" s="11" t="s">
        <v>628</v>
      </c>
      <c r="F1094" s="11"/>
      <c r="G1094" s="12">
        <f>G1098+G1095</f>
        <v>957.5</v>
      </c>
      <c r="H1094" s="12">
        <f>H1098+H1095</f>
        <v>957.5</v>
      </c>
      <c r="I1094" s="12">
        <f>I1098+I1095</f>
        <v>91.2</v>
      </c>
      <c r="J1094" s="12">
        <f t="shared" si="219"/>
        <v>9.524804177545693</v>
      </c>
      <c r="K1094" s="12">
        <f t="shared" si="218"/>
        <v>9.524804177545693</v>
      </c>
    </row>
    <row r="1095" spans="1:11" ht="60">
      <c r="A1095" s="46" t="s">
        <v>697</v>
      </c>
      <c r="B1095" s="11" t="s">
        <v>37</v>
      </c>
      <c r="C1095" s="11" t="s">
        <v>56</v>
      </c>
      <c r="D1095" s="11" t="s">
        <v>46</v>
      </c>
      <c r="E1095" s="11" t="s">
        <v>696</v>
      </c>
      <c r="F1095" s="11"/>
      <c r="G1095" s="12">
        <f aca="true" t="shared" si="230" ref="G1095:I1096">G1096</f>
        <v>95.5</v>
      </c>
      <c r="H1095" s="12">
        <f t="shared" si="230"/>
        <v>95.5</v>
      </c>
      <c r="I1095" s="12">
        <f t="shared" si="230"/>
        <v>91.2</v>
      </c>
      <c r="J1095" s="12">
        <f t="shared" si="219"/>
        <v>95.49738219895289</v>
      </c>
      <c r="K1095" s="12">
        <f t="shared" si="218"/>
        <v>95.49738219895289</v>
      </c>
    </row>
    <row r="1096" spans="1:11" ht="30">
      <c r="A1096" s="13" t="s">
        <v>5</v>
      </c>
      <c r="B1096" s="11" t="s">
        <v>37</v>
      </c>
      <c r="C1096" s="11" t="s">
        <v>56</v>
      </c>
      <c r="D1096" s="11" t="s">
        <v>46</v>
      </c>
      <c r="E1096" s="11" t="s">
        <v>696</v>
      </c>
      <c r="F1096" s="11" t="s">
        <v>3</v>
      </c>
      <c r="G1096" s="12">
        <f t="shared" si="230"/>
        <v>95.5</v>
      </c>
      <c r="H1096" s="12">
        <f t="shared" si="230"/>
        <v>95.5</v>
      </c>
      <c r="I1096" s="12">
        <f t="shared" si="230"/>
        <v>91.2</v>
      </c>
      <c r="J1096" s="12">
        <f t="shared" si="219"/>
        <v>95.49738219895289</v>
      </c>
      <c r="K1096" s="12">
        <f t="shared" si="218"/>
        <v>95.49738219895289</v>
      </c>
    </row>
    <row r="1097" spans="1:11" ht="45">
      <c r="A1097" s="13" t="s">
        <v>6</v>
      </c>
      <c r="B1097" s="11" t="s">
        <v>37</v>
      </c>
      <c r="C1097" s="11" t="s">
        <v>56</v>
      </c>
      <c r="D1097" s="11" t="s">
        <v>46</v>
      </c>
      <c r="E1097" s="11" t="s">
        <v>696</v>
      </c>
      <c r="F1097" s="11" t="s">
        <v>4</v>
      </c>
      <c r="G1097" s="12">
        <v>95.5</v>
      </c>
      <c r="H1097" s="12">
        <v>95.5</v>
      </c>
      <c r="I1097" s="12">
        <v>91.2</v>
      </c>
      <c r="J1097" s="12">
        <f t="shared" si="219"/>
        <v>95.49738219895289</v>
      </c>
      <c r="K1097" s="12">
        <f t="shared" si="218"/>
        <v>95.49738219895289</v>
      </c>
    </row>
    <row r="1098" spans="1:11" ht="45">
      <c r="A1098" s="13" t="s">
        <v>627</v>
      </c>
      <c r="B1098" s="11" t="s">
        <v>37</v>
      </c>
      <c r="C1098" s="11" t="s">
        <v>56</v>
      </c>
      <c r="D1098" s="11" t="s">
        <v>46</v>
      </c>
      <c r="E1098" s="11" t="s">
        <v>629</v>
      </c>
      <c r="F1098" s="11"/>
      <c r="G1098" s="12">
        <f aca="true" t="shared" si="231" ref="G1098:I1099">G1099</f>
        <v>862</v>
      </c>
      <c r="H1098" s="12">
        <f t="shared" si="231"/>
        <v>862</v>
      </c>
      <c r="I1098" s="12">
        <f t="shared" si="231"/>
        <v>0</v>
      </c>
      <c r="J1098" s="12">
        <f t="shared" si="219"/>
        <v>0</v>
      </c>
      <c r="K1098" s="12">
        <f t="shared" si="218"/>
        <v>0</v>
      </c>
    </row>
    <row r="1099" spans="1:11" ht="45">
      <c r="A1099" s="13" t="s">
        <v>16</v>
      </c>
      <c r="B1099" s="11" t="s">
        <v>37</v>
      </c>
      <c r="C1099" s="11" t="s">
        <v>56</v>
      </c>
      <c r="D1099" s="11" t="s">
        <v>46</v>
      </c>
      <c r="E1099" s="11" t="s">
        <v>629</v>
      </c>
      <c r="F1099" s="11" t="s">
        <v>17</v>
      </c>
      <c r="G1099" s="12">
        <f t="shared" si="231"/>
        <v>862</v>
      </c>
      <c r="H1099" s="12">
        <f t="shared" si="231"/>
        <v>862</v>
      </c>
      <c r="I1099" s="12">
        <f t="shared" si="231"/>
        <v>0</v>
      </c>
      <c r="J1099" s="12">
        <f t="shared" si="219"/>
        <v>0</v>
      </c>
      <c r="K1099" s="12">
        <f t="shared" si="218"/>
        <v>0</v>
      </c>
    </row>
    <row r="1100" spans="1:11" ht="15">
      <c r="A1100" s="13" t="s">
        <v>93</v>
      </c>
      <c r="B1100" s="11" t="s">
        <v>37</v>
      </c>
      <c r="C1100" s="11" t="s">
        <v>56</v>
      </c>
      <c r="D1100" s="11" t="s">
        <v>46</v>
      </c>
      <c r="E1100" s="11" t="s">
        <v>629</v>
      </c>
      <c r="F1100" s="11" t="s">
        <v>92</v>
      </c>
      <c r="G1100" s="12">
        <f>880-18</f>
        <v>862</v>
      </c>
      <c r="H1100" s="12">
        <f>880-18</f>
        <v>862</v>
      </c>
      <c r="I1100" s="12">
        <v>0</v>
      </c>
      <c r="J1100" s="12">
        <f t="shared" si="219"/>
        <v>0</v>
      </c>
      <c r="K1100" s="12">
        <f t="shared" si="218"/>
        <v>0</v>
      </c>
    </row>
    <row r="1101" spans="1:11" ht="15">
      <c r="A1101" s="13" t="s">
        <v>631</v>
      </c>
      <c r="B1101" s="11" t="s">
        <v>37</v>
      </c>
      <c r="C1101" s="11" t="s">
        <v>56</v>
      </c>
      <c r="D1101" s="11" t="s">
        <v>46</v>
      </c>
      <c r="E1101" s="11" t="s">
        <v>630</v>
      </c>
      <c r="F1101" s="11"/>
      <c r="G1101" s="12">
        <f aca="true" t="shared" si="232" ref="G1101:I1103">G1102</f>
        <v>18195.3</v>
      </c>
      <c r="H1101" s="12">
        <f t="shared" si="232"/>
        <v>18195.3</v>
      </c>
      <c r="I1101" s="12">
        <f t="shared" si="232"/>
        <v>15287.3</v>
      </c>
      <c r="J1101" s="12">
        <f t="shared" si="219"/>
        <v>84.01785076365874</v>
      </c>
      <c r="K1101" s="12">
        <f t="shared" si="218"/>
        <v>84.01785076365874</v>
      </c>
    </row>
    <row r="1102" spans="1:11" ht="30">
      <c r="A1102" s="13" t="s">
        <v>632</v>
      </c>
      <c r="B1102" s="11" t="s">
        <v>37</v>
      </c>
      <c r="C1102" s="11" t="s">
        <v>56</v>
      </c>
      <c r="D1102" s="11" t="s">
        <v>46</v>
      </c>
      <c r="E1102" s="11" t="s">
        <v>633</v>
      </c>
      <c r="F1102" s="11"/>
      <c r="G1102" s="12">
        <f t="shared" si="232"/>
        <v>18195.3</v>
      </c>
      <c r="H1102" s="12">
        <f t="shared" si="232"/>
        <v>18195.3</v>
      </c>
      <c r="I1102" s="12">
        <f t="shared" si="232"/>
        <v>15287.3</v>
      </c>
      <c r="J1102" s="12">
        <f t="shared" si="219"/>
        <v>84.01785076365874</v>
      </c>
      <c r="K1102" s="12">
        <f t="shared" si="218"/>
        <v>84.01785076365874</v>
      </c>
    </row>
    <row r="1103" spans="1:11" ht="45">
      <c r="A1103" s="13" t="s">
        <v>16</v>
      </c>
      <c r="B1103" s="11" t="s">
        <v>37</v>
      </c>
      <c r="C1103" s="11" t="s">
        <v>56</v>
      </c>
      <c r="D1103" s="11" t="s">
        <v>46</v>
      </c>
      <c r="E1103" s="11" t="s">
        <v>633</v>
      </c>
      <c r="F1103" s="11" t="s">
        <v>17</v>
      </c>
      <c r="G1103" s="12">
        <f t="shared" si="232"/>
        <v>18195.3</v>
      </c>
      <c r="H1103" s="12">
        <f t="shared" si="232"/>
        <v>18195.3</v>
      </c>
      <c r="I1103" s="12">
        <f t="shared" si="232"/>
        <v>15287.3</v>
      </c>
      <c r="J1103" s="12">
        <f t="shared" si="219"/>
        <v>84.01785076365874</v>
      </c>
      <c r="K1103" s="12">
        <f t="shared" si="218"/>
        <v>84.01785076365874</v>
      </c>
    </row>
    <row r="1104" spans="1:11" ht="15">
      <c r="A1104" s="13" t="s">
        <v>93</v>
      </c>
      <c r="B1104" s="11" t="s">
        <v>37</v>
      </c>
      <c r="C1104" s="11" t="s">
        <v>56</v>
      </c>
      <c r="D1104" s="11" t="s">
        <v>46</v>
      </c>
      <c r="E1104" s="11" t="s">
        <v>633</v>
      </c>
      <c r="F1104" s="11" t="s">
        <v>92</v>
      </c>
      <c r="G1104" s="12">
        <v>18195.3</v>
      </c>
      <c r="H1104" s="12">
        <v>18195.3</v>
      </c>
      <c r="I1104" s="12">
        <v>15287.3</v>
      </c>
      <c r="J1104" s="12">
        <f t="shared" si="219"/>
        <v>84.01785076365874</v>
      </c>
      <c r="K1104" s="12">
        <f t="shared" si="218"/>
        <v>84.01785076365874</v>
      </c>
    </row>
    <row r="1105" spans="1:11" ht="15">
      <c r="A1105" s="13" t="s">
        <v>431</v>
      </c>
      <c r="B1105" s="11" t="s">
        <v>37</v>
      </c>
      <c r="C1105" s="11" t="s">
        <v>56</v>
      </c>
      <c r="D1105" s="11" t="s">
        <v>49</v>
      </c>
      <c r="E1105" s="11"/>
      <c r="F1105" s="11"/>
      <c r="G1105" s="29">
        <f>G1106+G1118+G1124+G1112</f>
        <v>48070.1</v>
      </c>
      <c r="H1105" s="29">
        <f>H1106+H1118+H1124+H1112</f>
        <v>48070.1</v>
      </c>
      <c r="I1105" s="29">
        <f>I1106+I1118+I1124+I1112</f>
        <v>42740.9</v>
      </c>
      <c r="J1105" s="12">
        <f t="shared" si="219"/>
        <v>88.91369063097436</v>
      </c>
      <c r="K1105" s="12">
        <f t="shared" si="218"/>
        <v>88.91369063097436</v>
      </c>
    </row>
    <row r="1106" spans="1:11" ht="60">
      <c r="A1106" s="13" t="s">
        <v>663</v>
      </c>
      <c r="B1106" s="11" t="s">
        <v>37</v>
      </c>
      <c r="C1106" s="11" t="s">
        <v>56</v>
      </c>
      <c r="D1106" s="11" t="s">
        <v>49</v>
      </c>
      <c r="E1106" s="11" t="s">
        <v>185</v>
      </c>
      <c r="F1106" s="11"/>
      <c r="G1106" s="29">
        <f aca="true" t="shared" si="233" ref="G1106:I1110">G1107</f>
        <v>47268.1</v>
      </c>
      <c r="H1106" s="29">
        <f t="shared" si="233"/>
        <v>47268.1</v>
      </c>
      <c r="I1106" s="29">
        <f t="shared" si="233"/>
        <v>41977.5</v>
      </c>
      <c r="J1106" s="12">
        <f t="shared" si="219"/>
        <v>88.80725055587172</v>
      </c>
      <c r="K1106" s="12">
        <f t="shared" si="218"/>
        <v>88.80725055587172</v>
      </c>
    </row>
    <row r="1107" spans="1:11" ht="30">
      <c r="A1107" s="13" t="s">
        <v>110</v>
      </c>
      <c r="B1107" s="11" t="s">
        <v>37</v>
      </c>
      <c r="C1107" s="11" t="s">
        <v>56</v>
      </c>
      <c r="D1107" s="11" t="s">
        <v>49</v>
      </c>
      <c r="E1107" s="11" t="s">
        <v>186</v>
      </c>
      <c r="F1107" s="11"/>
      <c r="G1107" s="29">
        <f t="shared" si="233"/>
        <v>47268.1</v>
      </c>
      <c r="H1107" s="29">
        <f t="shared" si="233"/>
        <v>47268.1</v>
      </c>
      <c r="I1107" s="29">
        <f t="shared" si="233"/>
        <v>41977.5</v>
      </c>
      <c r="J1107" s="12">
        <f t="shared" si="219"/>
        <v>88.80725055587172</v>
      </c>
      <c r="K1107" s="12">
        <f aca="true" t="shared" si="234" ref="K1107:K1164">I1107/H1107*100</f>
        <v>88.80725055587172</v>
      </c>
    </row>
    <row r="1108" spans="1:11" ht="30">
      <c r="A1108" s="14" t="s">
        <v>428</v>
      </c>
      <c r="B1108" s="11" t="s">
        <v>37</v>
      </c>
      <c r="C1108" s="11" t="s">
        <v>56</v>
      </c>
      <c r="D1108" s="11" t="s">
        <v>49</v>
      </c>
      <c r="E1108" s="11" t="s">
        <v>429</v>
      </c>
      <c r="F1108" s="11"/>
      <c r="G1108" s="29">
        <f t="shared" si="233"/>
        <v>47268.1</v>
      </c>
      <c r="H1108" s="29">
        <f t="shared" si="233"/>
        <v>47268.1</v>
      </c>
      <c r="I1108" s="29">
        <f t="shared" si="233"/>
        <v>41977.5</v>
      </c>
      <c r="J1108" s="12">
        <f aca="true" t="shared" si="235" ref="J1108:J1164">I1108/G1108*100</f>
        <v>88.80725055587172</v>
      </c>
      <c r="K1108" s="12">
        <f t="shared" si="234"/>
        <v>88.80725055587172</v>
      </c>
    </row>
    <row r="1109" spans="1:11" ht="30">
      <c r="A1109" s="10" t="s">
        <v>388</v>
      </c>
      <c r="B1109" s="11" t="s">
        <v>37</v>
      </c>
      <c r="C1109" s="11" t="s">
        <v>56</v>
      </c>
      <c r="D1109" s="11" t="s">
        <v>49</v>
      </c>
      <c r="E1109" s="11" t="s">
        <v>430</v>
      </c>
      <c r="F1109" s="11"/>
      <c r="G1109" s="29">
        <f t="shared" si="233"/>
        <v>47268.1</v>
      </c>
      <c r="H1109" s="29">
        <f t="shared" si="233"/>
        <v>47268.1</v>
      </c>
      <c r="I1109" s="29">
        <f t="shared" si="233"/>
        <v>41977.5</v>
      </c>
      <c r="J1109" s="12">
        <f t="shared" si="235"/>
        <v>88.80725055587172</v>
      </c>
      <c r="K1109" s="12">
        <f t="shared" si="234"/>
        <v>88.80725055587172</v>
      </c>
    </row>
    <row r="1110" spans="1:11" ht="45">
      <c r="A1110" s="13" t="s">
        <v>21</v>
      </c>
      <c r="B1110" s="11" t="s">
        <v>37</v>
      </c>
      <c r="C1110" s="11" t="s">
        <v>56</v>
      </c>
      <c r="D1110" s="11" t="s">
        <v>49</v>
      </c>
      <c r="E1110" s="11" t="s">
        <v>430</v>
      </c>
      <c r="F1110" s="11" t="s">
        <v>20</v>
      </c>
      <c r="G1110" s="29">
        <f t="shared" si="233"/>
        <v>47268.1</v>
      </c>
      <c r="H1110" s="29">
        <f t="shared" si="233"/>
        <v>47268.1</v>
      </c>
      <c r="I1110" s="29">
        <f t="shared" si="233"/>
        <v>41977.5</v>
      </c>
      <c r="J1110" s="12">
        <f t="shared" si="235"/>
        <v>88.80725055587172</v>
      </c>
      <c r="K1110" s="12">
        <f t="shared" si="234"/>
        <v>88.80725055587172</v>
      </c>
    </row>
    <row r="1111" spans="1:11" ht="15">
      <c r="A1111" s="13" t="s">
        <v>87</v>
      </c>
      <c r="B1111" s="11" t="s">
        <v>37</v>
      </c>
      <c r="C1111" s="11" t="s">
        <v>56</v>
      </c>
      <c r="D1111" s="11" t="s">
        <v>49</v>
      </c>
      <c r="E1111" s="11" t="s">
        <v>430</v>
      </c>
      <c r="F1111" s="11" t="s">
        <v>72</v>
      </c>
      <c r="G1111" s="29">
        <f>21301-102+(12202.7+2694)+12290.6-23.5-1094.7</f>
        <v>47268.1</v>
      </c>
      <c r="H1111" s="29">
        <f>21301-102+(12202.7+2694)+12290.6-23.5-1094.7</f>
        <v>47268.1</v>
      </c>
      <c r="I1111" s="29">
        <v>41977.5</v>
      </c>
      <c r="J1111" s="12">
        <f t="shared" si="235"/>
        <v>88.80725055587172</v>
      </c>
      <c r="K1111" s="12">
        <f t="shared" si="234"/>
        <v>88.80725055587172</v>
      </c>
    </row>
    <row r="1112" spans="1:11" ht="45">
      <c r="A1112" s="14" t="s">
        <v>450</v>
      </c>
      <c r="B1112" s="11" t="s">
        <v>37</v>
      </c>
      <c r="C1112" s="11" t="s">
        <v>56</v>
      </c>
      <c r="D1112" s="11" t="s">
        <v>49</v>
      </c>
      <c r="E1112" s="11" t="s">
        <v>197</v>
      </c>
      <c r="F1112" s="11"/>
      <c r="G1112" s="29">
        <f aca="true" t="shared" si="236" ref="G1112:I1116">G1113</f>
        <v>150</v>
      </c>
      <c r="H1112" s="29">
        <f t="shared" si="236"/>
        <v>150</v>
      </c>
      <c r="I1112" s="29">
        <f t="shared" si="236"/>
        <v>135.9</v>
      </c>
      <c r="J1112" s="12">
        <f t="shared" si="235"/>
        <v>90.60000000000001</v>
      </c>
      <c r="K1112" s="12">
        <f t="shared" si="234"/>
        <v>90.60000000000001</v>
      </c>
    </row>
    <row r="1113" spans="1:11" ht="45">
      <c r="A1113" s="14" t="s">
        <v>272</v>
      </c>
      <c r="B1113" s="11" t="s">
        <v>37</v>
      </c>
      <c r="C1113" s="11" t="s">
        <v>56</v>
      </c>
      <c r="D1113" s="11" t="s">
        <v>49</v>
      </c>
      <c r="E1113" s="11" t="s">
        <v>198</v>
      </c>
      <c r="F1113" s="11"/>
      <c r="G1113" s="29">
        <f t="shared" si="236"/>
        <v>150</v>
      </c>
      <c r="H1113" s="29">
        <f t="shared" si="236"/>
        <v>150</v>
      </c>
      <c r="I1113" s="29">
        <f t="shared" si="236"/>
        <v>135.9</v>
      </c>
      <c r="J1113" s="12">
        <f t="shared" si="235"/>
        <v>90.60000000000001</v>
      </c>
      <c r="K1113" s="12">
        <f t="shared" si="234"/>
        <v>90.60000000000001</v>
      </c>
    </row>
    <row r="1114" spans="1:11" ht="75">
      <c r="A1114" s="14" t="s">
        <v>451</v>
      </c>
      <c r="B1114" s="11" t="s">
        <v>37</v>
      </c>
      <c r="C1114" s="11" t="s">
        <v>56</v>
      </c>
      <c r="D1114" s="11" t="s">
        <v>49</v>
      </c>
      <c r="E1114" s="11" t="s">
        <v>199</v>
      </c>
      <c r="F1114" s="11"/>
      <c r="G1114" s="29">
        <f t="shared" si="236"/>
        <v>150</v>
      </c>
      <c r="H1114" s="29">
        <f t="shared" si="236"/>
        <v>150</v>
      </c>
      <c r="I1114" s="29">
        <f t="shared" si="236"/>
        <v>135.9</v>
      </c>
      <c r="J1114" s="12">
        <f t="shared" si="235"/>
        <v>90.60000000000001</v>
      </c>
      <c r="K1114" s="12">
        <f t="shared" si="234"/>
        <v>90.60000000000001</v>
      </c>
    </row>
    <row r="1115" spans="1:11" ht="75">
      <c r="A1115" s="14" t="s">
        <v>273</v>
      </c>
      <c r="B1115" s="11" t="s">
        <v>37</v>
      </c>
      <c r="C1115" s="11" t="s">
        <v>56</v>
      </c>
      <c r="D1115" s="11" t="s">
        <v>49</v>
      </c>
      <c r="E1115" s="11" t="s">
        <v>200</v>
      </c>
      <c r="F1115" s="11"/>
      <c r="G1115" s="29">
        <f t="shared" si="236"/>
        <v>150</v>
      </c>
      <c r="H1115" s="29">
        <f t="shared" si="236"/>
        <v>150</v>
      </c>
      <c r="I1115" s="29">
        <f t="shared" si="236"/>
        <v>135.9</v>
      </c>
      <c r="J1115" s="12">
        <f t="shared" si="235"/>
        <v>90.60000000000001</v>
      </c>
      <c r="K1115" s="12">
        <f t="shared" si="234"/>
        <v>90.60000000000001</v>
      </c>
    </row>
    <row r="1116" spans="1:11" ht="45">
      <c r="A1116" s="13" t="s">
        <v>21</v>
      </c>
      <c r="B1116" s="11" t="s">
        <v>37</v>
      </c>
      <c r="C1116" s="11" t="s">
        <v>56</v>
      </c>
      <c r="D1116" s="11" t="s">
        <v>49</v>
      </c>
      <c r="E1116" s="11" t="s">
        <v>200</v>
      </c>
      <c r="F1116" s="11" t="s">
        <v>20</v>
      </c>
      <c r="G1116" s="29">
        <f t="shared" si="236"/>
        <v>150</v>
      </c>
      <c r="H1116" s="29">
        <f t="shared" si="236"/>
        <v>150</v>
      </c>
      <c r="I1116" s="29">
        <f t="shared" si="236"/>
        <v>135.9</v>
      </c>
      <c r="J1116" s="12">
        <f t="shared" si="235"/>
        <v>90.60000000000001</v>
      </c>
      <c r="K1116" s="12">
        <f t="shared" si="234"/>
        <v>90.60000000000001</v>
      </c>
    </row>
    <row r="1117" spans="1:11" ht="15">
      <c r="A1117" s="13" t="s">
        <v>87</v>
      </c>
      <c r="B1117" s="11" t="s">
        <v>37</v>
      </c>
      <c r="C1117" s="11" t="s">
        <v>56</v>
      </c>
      <c r="D1117" s="11" t="s">
        <v>49</v>
      </c>
      <c r="E1117" s="11" t="s">
        <v>200</v>
      </c>
      <c r="F1117" s="11" t="s">
        <v>72</v>
      </c>
      <c r="G1117" s="29">
        <v>150</v>
      </c>
      <c r="H1117" s="29">
        <v>150</v>
      </c>
      <c r="I1117" s="29">
        <v>135.9</v>
      </c>
      <c r="J1117" s="12">
        <f t="shared" si="235"/>
        <v>90.60000000000001</v>
      </c>
      <c r="K1117" s="12">
        <f t="shared" si="234"/>
        <v>90.60000000000001</v>
      </c>
    </row>
    <row r="1118" spans="1:11" ht="60">
      <c r="A1118" s="10" t="s">
        <v>522</v>
      </c>
      <c r="B1118" s="11" t="s">
        <v>37</v>
      </c>
      <c r="C1118" s="11" t="s">
        <v>56</v>
      </c>
      <c r="D1118" s="11" t="s">
        <v>49</v>
      </c>
      <c r="E1118" s="11" t="s">
        <v>215</v>
      </c>
      <c r="F1118" s="11"/>
      <c r="G1118" s="29">
        <f aca="true" t="shared" si="237" ref="G1118:I1122">G1119</f>
        <v>550</v>
      </c>
      <c r="H1118" s="29">
        <f t="shared" si="237"/>
        <v>550</v>
      </c>
      <c r="I1118" s="29">
        <f t="shared" si="237"/>
        <v>525.6</v>
      </c>
      <c r="J1118" s="12">
        <f t="shared" si="235"/>
        <v>95.56363636363638</v>
      </c>
      <c r="K1118" s="12">
        <f t="shared" si="234"/>
        <v>95.56363636363638</v>
      </c>
    </row>
    <row r="1119" spans="1:11" ht="15">
      <c r="A1119" s="14" t="s">
        <v>127</v>
      </c>
      <c r="B1119" s="11" t="s">
        <v>37</v>
      </c>
      <c r="C1119" s="11" t="s">
        <v>56</v>
      </c>
      <c r="D1119" s="11" t="s">
        <v>49</v>
      </c>
      <c r="E1119" s="20" t="s">
        <v>216</v>
      </c>
      <c r="F1119" s="11"/>
      <c r="G1119" s="29">
        <f t="shared" si="237"/>
        <v>550</v>
      </c>
      <c r="H1119" s="29">
        <f t="shared" si="237"/>
        <v>550</v>
      </c>
      <c r="I1119" s="29">
        <f t="shared" si="237"/>
        <v>525.6</v>
      </c>
      <c r="J1119" s="12">
        <f t="shared" si="235"/>
        <v>95.56363636363638</v>
      </c>
      <c r="K1119" s="12">
        <f t="shared" si="234"/>
        <v>95.56363636363638</v>
      </c>
    </row>
    <row r="1120" spans="1:11" ht="60">
      <c r="A1120" s="16" t="s">
        <v>656</v>
      </c>
      <c r="B1120" s="11" t="s">
        <v>37</v>
      </c>
      <c r="C1120" s="11" t="s">
        <v>56</v>
      </c>
      <c r="D1120" s="11" t="s">
        <v>49</v>
      </c>
      <c r="E1120" s="11" t="s">
        <v>523</v>
      </c>
      <c r="F1120" s="11"/>
      <c r="G1120" s="29">
        <f t="shared" si="237"/>
        <v>550</v>
      </c>
      <c r="H1120" s="29">
        <f t="shared" si="237"/>
        <v>550</v>
      </c>
      <c r="I1120" s="29">
        <f t="shared" si="237"/>
        <v>525.6</v>
      </c>
      <c r="J1120" s="12">
        <f t="shared" si="235"/>
        <v>95.56363636363638</v>
      </c>
      <c r="K1120" s="12">
        <f t="shared" si="234"/>
        <v>95.56363636363638</v>
      </c>
    </row>
    <row r="1121" spans="1:11" ht="90">
      <c r="A1121" s="13" t="s">
        <v>657</v>
      </c>
      <c r="B1121" s="11" t="s">
        <v>37</v>
      </c>
      <c r="C1121" s="11" t="s">
        <v>56</v>
      </c>
      <c r="D1121" s="11" t="s">
        <v>49</v>
      </c>
      <c r="E1121" s="11" t="s">
        <v>526</v>
      </c>
      <c r="F1121" s="11"/>
      <c r="G1121" s="29">
        <f t="shared" si="237"/>
        <v>550</v>
      </c>
      <c r="H1121" s="29">
        <f t="shared" si="237"/>
        <v>550</v>
      </c>
      <c r="I1121" s="29">
        <f t="shared" si="237"/>
        <v>525.6</v>
      </c>
      <c r="J1121" s="12">
        <f t="shared" si="235"/>
        <v>95.56363636363638</v>
      </c>
      <c r="K1121" s="12">
        <f t="shared" si="234"/>
        <v>95.56363636363638</v>
      </c>
    </row>
    <row r="1122" spans="1:11" ht="45">
      <c r="A1122" s="13" t="s">
        <v>21</v>
      </c>
      <c r="B1122" s="11" t="s">
        <v>37</v>
      </c>
      <c r="C1122" s="11" t="s">
        <v>56</v>
      </c>
      <c r="D1122" s="11" t="s">
        <v>49</v>
      </c>
      <c r="E1122" s="11" t="s">
        <v>526</v>
      </c>
      <c r="F1122" s="11" t="s">
        <v>20</v>
      </c>
      <c r="G1122" s="29">
        <f t="shared" si="237"/>
        <v>550</v>
      </c>
      <c r="H1122" s="29">
        <f t="shared" si="237"/>
        <v>550</v>
      </c>
      <c r="I1122" s="29">
        <f t="shared" si="237"/>
        <v>525.6</v>
      </c>
      <c r="J1122" s="12">
        <f t="shared" si="235"/>
        <v>95.56363636363638</v>
      </c>
      <c r="K1122" s="12">
        <f t="shared" si="234"/>
        <v>95.56363636363638</v>
      </c>
    </row>
    <row r="1123" spans="1:11" ht="15">
      <c r="A1123" s="13" t="s">
        <v>87</v>
      </c>
      <c r="B1123" s="11" t="s">
        <v>37</v>
      </c>
      <c r="C1123" s="11" t="s">
        <v>56</v>
      </c>
      <c r="D1123" s="11" t="s">
        <v>49</v>
      </c>
      <c r="E1123" s="11" t="s">
        <v>526</v>
      </c>
      <c r="F1123" s="11" t="s">
        <v>72</v>
      </c>
      <c r="G1123" s="29">
        <v>550</v>
      </c>
      <c r="H1123" s="29">
        <v>550</v>
      </c>
      <c r="I1123" s="29">
        <v>525.6</v>
      </c>
      <c r="J1123" s="12">
        <f t="shared" si="235"/>
        <v>95.56363636363638</v>
      </c>
      <c r="K1123" s="12">
        <f t="shared" si="234"/>
        <v>95.56363636363638</v>
      </c>
    </row>
    <row r="1124" spans="1:11" ht="30">
      <c r="A1124" s="14" t="s">
        <v>341</v>
      </c>
      <c r="B1124" s="11" t="s">
        <v>37</v>
      </c>
      <c r="C1124" s="11" t="s">
        <v>56</v>
      </c>
      <c r="D1124" s="11" t="s">
        <v>49</v>
      </c>
      <c r="E1124" s="11" t="s">
        <v>161</v>
      </c>
      <c r="F1124" s="11"/>
      <c r="G1124" s="29">
        <f aca="true" t="shared" si="238" ref="G1124:I1127">G1125</f>
        <v>102</v>
      </c>
      <c r="H1124" s="29">
        <f t="shared" si="238"/>
        <v>102</v>
      </c>
      <c r="I1124" s="29">
        <f t="shared" si="238"/>
        <v>101.9</v>
      </c>
      <c r="J1124" s="12">
        <f t="shared" si="235"/>
        <v>99.90196078431373</v>
      </c>
      <c r="K1124" s="12">
        <f t="shared" si="234"/>
        <v>99.90196078431373</v>
      </c>
    </row>
    <row r="1125" spans="1:11" ht="30">
      <c r="A1125" s="10" t="s">
        <v>596</v>
      </c>
      <c r="B1125" s="11" t="s">
        <v>37</v>
      </c>
      <c r="C1125" s="11" t="s">
        <v>56</v>
      </c>
      <c r="D1125" s="11" t="s">
        <v>49</v>
      </c>
      <c r="E1125" s="11" t="s">
        <v>595</v>
      </c>
      <c r="F1125" s="11"/>
      <c r="G1125" s="29">
        <f t="shared" si="238"/>
        <v>102</v>
      </c>
      <c r="H1125" s="29">
        <f t="shared" si="238"/>
        <v>102</v>
      </c>
      <c r="I1125" s="29">
        <f t="shared" si="238"/>
        <v>101.9</v>
      </c>
      <c r="J1125" s="12">
        <f t="shared" si="235"/>
        <v>99.90196078431373</v>
      </c>
      <c r="K1125" s="12">
        <f t="shared" si="234"/>
        <v>99.90196078431373</v>
      </c>
    </row>
    <row r="1126" spans="1:11" ht="90">
      <c r="A1126" s="10" t="s">
        <v>597</v>
      </c>
      <c r="B1126" s="11" t="s">
        <v>37</v>
      </c>
      <c r="C1126" s="11" t="s">
        <v>56</v>
      </c>
      <c r="D1126" s="11" t="s">
        <v>49</v>
      </c>
      <c r="E1126" s="11" t="s">
        <v>594</v>
      </c>
      <c r="F1126" s="11"/>
      <c r="G1126" s="29">
        <f t="shared" si="238"/>
        <v>102</v>
      </c>
      <c r="H1126" s="29">
        <f t="shared" si="238"/>
        <v>102</v>
      </c>
      <c r="I1126" s="29">
        <f t="shared" si="238"/>
        <v>101.9</v>
      </c>
      <c r="J1126" s="12">
        <f t="shared" si="235"/>
        <v>99.90196078431373</v>
      </c>
      <c r="K1126" s="12">
        <f t="shared" si="234"/>
        <v>99.90196078431373</v>
      </c>
    </row>
    <row r="1127" spans="1:11" ht="45">
      <c r="A1127" s="13" t="s">
        <v>21</v>
      </c>
      <c r="B1127" s="11" t="s">
        <v>37</v>
      </c>
      <c r="C1127" s="11" t="s">
        <v>56</v>
      </c>
      <c r="D1127" s="11" t="s">
        <v>49</v>
      </c>
      <c r="E1127" s="11" t="s">
        <v>594</v>
      </c>
      <c r="F1127" s="11" t="s">
        <v>20</v>
      </c>
      <c r="G1127" s="29">
        <f t="shared" si="238"/>
        <v>102</v>
      </c>
      <c r="H1127" s="29">
        <f t="shared" si="238"/>
        <v>102</v>
      </c>
      <c r="I1127" s="29">
        <f t="shared" si="238"/>
        <v>101.9</v>
      </c>
      <c r="J1127" s="12">
        <f t="shared" si="235"/>
        <v>99.90196078431373</v>
      </c>
      <c r="K1127" s="12">
        <f t="shared" si="234"/>
        <v>99.90196078431373</v>
      </c>
    </row>
    <row r="1128" spans="1:11" ht="15">
      <c r="A1128" s="13" t="s">
        <v>87</v>
      </c>
      <c r="B1128" s="11" t="s">
        <v>37</v>
      </c>
      <c r="C1128" s="11" t="s">
        <v>56</v>
      </c>
      <c r="D1128" s="11" t="s">
        <v>49</v>
      </c>
      <c r="E1128" s="11" t="s">
        <v>594</v>
      </c>
      <c r="F1128" s="11" t="s">
        <v>72</v>
      </c>
      <c r="G1128" s="29">
        <v>102</v>
      </c>
      <c r="H1128" s="29">
        <v>102</v>
      </c>
      <c r="I1128" s="29">
        <v>101.9</v>
      </c>
      <c r="J1128" s="12">
        <f t="shared" si="235"/>
        <v>99.90196078431373</v>
      </c>
      <c r="K1128" s="12">
        <f t="shared" si="234"/>
        <v>99.90196078431373</v>
      </c>
    </row>
    <row r="1129" spans="1:11" ht="30.75">
      <c r="A1129" s="21" t="s">
        <v>383</v>
      </c>
      <c r="B1129" s="1" t="s">
        <v>40</v>
      </c>
      <c r="C1129" s="1"/>
      <c r="D1129" s="1"/>
      <c r="E1129" s="1"/>
      <c r="F1129" s="1"/>
      <c r="G1129" s="9">
        <f>G1130+G1142</f>
        <v>28060</v>
      </c>
      <c r="H1129" s="9">
        <f>H1130+H1142</f>
        <v>28060</v>
      </c>
      <c r="I1129" s="9">
        <f>I1130+I1142</f>
        <v>27177</v>
      </c>
      <c r="J1129" s="9">
        <f t="shared" si="235"/>
        <v>96.85317177476836</v>
      </c>
      <c r="K1129" s="9">
        <f t="shared" si="234"/>
        <v>96.85317177476836</v>
      </c>
    </row>
    <row r="1130" spans="1:11" ht="15">
      <c r="A1130" s="14" t="s">
        <v>45</v>
      </c>
      <c r="B1130" s="11" t="s">
        <v>40</v>
      </c>
      <c r="C1130" s="11" t="s">
        <v>46</v>
      </c>
      <c r="D1130" s="11"/>
      <c r="E1130" s="11"/>
      <c r="F1130" s="11"/>
      <c r="G1130" s="12">
        <f aca="true" t="shared" si="239" ref="G1130:I1134">G1131</f>
        <v>11700</v>
      </c>
      <c r="H1130" s="12">
        <f t="shared" si="239"/>
        <v>11700</v>
      </c>
      <c r="I1130" s="12">
        <f t="shared" si="239"/>
        <v>11357</v>
      </c>
      <c r="J1130" s="12">
        <f t="shared" si="235"/>
        <v>97.06837606837607</v>
      </c>
      <c r="K1130" s="12">
        <f t="shared" si="234"/>
        <v>97.06837606837607</v>
      </c>
    </row>
    <row r="1131" spans="1:11" ht="45">
      <c r="A1131" s="14" t="s">
        <v>53</v>
      </c>
      <c r="B1131" s="11" t="s">
        <v>40</v>
      </c>
      <c r="C1131" s="11" t="s">
        <v>46</v>
      </c>
      <c r="D1131" s="11" t="s">
        <v>54</v>
      </c>
      <c r="E1131" s="11"/>
      <c r="F1131" s="11"/>
      <c r="G1131" s="12">
        <f t="shared" si="239"/>
        <v>11700</v>
      </c>
      <c r="H1131" s="12">
        <f t="shared" si="239"/>
        <v>11700</v>
      </c>
      <c r="I1131" s="12">
        <f t="shared" si="239"/>
        <v>11357</v>
      </c>
      <c r="J1131" s="12">
        <f t="shared" si="235"/>
        <v>97.06837606837607</v>
      </c>
      <c r="K1131" s="12">
        <f t="shared" si="234"/>
        <v>97.06837606837607</v>
      </c>
    </row>
    <row r="1132" spans="1:11" ht="30">
      <c r="A1132" s="10" t="s">
        <v>240</v>
      </c>
      <c r="B1132" s="11" t="s">
        <v>40</v>
      </c>
      <c r="C1132" s="11" t="s">
        <v>46</v>
      </c>
      <c r="D1132" s="11" t="s">
        <v>54</v>
      </c>
      <c r="E1132" s="11" t="s">
        <v>176</v>
      </c>
      <c r="F1132" s="11"/>
      <c r="G1132" s="12">
        <f t="shared" si="239"/>
        <v>11700</v>
      </c>
      <c r="H1132" s="12">
        <f t="shared" si="239"/>
        <v>11700</v>
      </c>
      <c r="I1132" s="12">
        <f t="shared" si="239"/>
        <v>11357</v>
      </c>
      <c r="J1132" s="12">
        <f t="shared" si="235"/>
        <v>97.06837606837607</v>
      </c>
      <c r="K1132" s="12">
        <f t="shared" si="234"/>
        <v>97.06837606837607</v>
      </c>
    </row>
    <row r="1133" spans="1:11" ht="30">
      <c r="A1133" s="10" t="s">
        <v>111</v>
      </c>
      <c r="B1133" s="11" t="s">
        <v>40</v>
      </c>
      <c r="C1133" s="11" t="s">
        <v>46</v>
      </c>
      <c r="D1133" s="11" t="s">
        <v>54</v>
      </c>
      <c r="E1133" s="11" t="s">
        <v>177</v>
      </c>
      <c r="F1133" s="11"/>
      <c r="G1133" s="12">
        <f t="shared" si="239"/>
        <v>11700</v>
      </c>
      <c r="H1133" s="12">
        <f t="shared" si="239"/>
        <v>11700</v>
      </c>
      <c r="I1133" s="12">
        <f t="shared" si="239"/>
        <v>11357</v>
      </c>
      <c r="J1133" s="12">
        <f t="shared" si="235"/>
        <v>97.06837606837607</v>
      </c>
      <c r="K1133" s="12">
        <f t="shared" si="234"/>
        <v>97.06837606837607</v>
      </c>
    </row>
    <row r="1134" spans="1:11" ht="45">
      <c r="A1134" s="14" t="s">
        <v>121</v>
      </c>
      <c r="B1134" s="11" t="s">
        <v>40</v>
      </c>
      <c r="C1134" s="11" t="s">
        <v>46</v>
      </c>
      <c r="D1134" s="11" t="s">
        <v>54</v>
      </c>
      <c r="E1134" s="11" t="s">
        <v>179</v>
      </c>
      <c r="F1134" s="11"/>
      <c r="G1134" s="12">
        <f t="shared" si="239"/>
        <v>11700</v>
      </c>
      <c r="H1134" s="12">
        <f t="shared" si="239"/>
        <v>11700</v>
      </c>
      <c r="I1134" s="12">
        <f t="shared" si="239"/>
        <v>11357</v>
      </c>
      <c r="J1134" s="12">
        <f t="shared" si="235"/>
        <v>97.06837606837607</v>
      </c>
      <c r="K1134" s="12">
        <f t="shared" si="234"/>
        <v>97.06837606837607</v>
      </c>
    </row>
    <row r="1135" spans="1:11" ht="30">
      <c r="A1135" s="14" t="s">
        <v>167</v>
      </c>
      <c r="B1135" s="11" t="s">
        <v>40</v>
      </c>
      <c r="C1135" s="11" t="s">
        <v>46</v>
      </c>
      <c r="D1135" s="11" t="s">
        <v>54</v>
      </c>
      <c r="E1135" s="11" t="s">
        <v>166</v>
      </c>
      <c r="F1135" s="11"/>
      <c r="G1135" s="12">
        <f>G1136+G1138+G1140</f>
        <v>11700</v>
      </c>
      <c r="H1135" s="12">
        <f>H1136+H1138+H1140</f>
        <v>11700</v>
      </c>
      <c r="I1135" s="12">
        <f>I1136+I1138+I1140</f>
        <v>11357</v>
      </c>
      <c r="J1135" s="12">
        <f t="shared" si="235"/>
        <v>97.06837606837607</v>
      </c>
      <c r="K1135" s="12">
        <f t="shared" si="234"/>
        <v>97.06837606837607</v>
      </c>
    </row>
    <row r="1136" spans="1:11" ht="75">
      <c r="A1136" s="13" t="s">
        <v>0</v>
      </c>
      <c r="B1136" s="11" t="s">
        <v>40</v>
      </c>
      <c r="C1136" s="11" t="s">
        <v>46</v>
      </c>
      <c r="D1136" s="11" t="s">
        <v>54</v>
      </c>
      <c r="E1136" s="11" t="s">
        <v>166</v>
      </c>
      <c r="F1136" s="11" t="s">
        <v>228</v>
      </c>
      <c r="G1136" s="12">
        <f>G1137</f>
        <v>10784</v>
      </c>
      <c r="H1136" s="12">
        <f>H1137</f>
        <v>10784</v>
      </c>
      <c r="I1136" s="12">
        <f>I1137</f>
        <v>10615.2</v>
      </c>
      <c r="J1136" s="12">
        <f t="shared" si="235"/>
        <v>98.43471810089022</v>
      </c>
      <c r="K1136" s="12">
        <f t="shared" si="234"/>
        <v>98.43471810089022</v>
      </c>
    </row>
    <row r="1137" spans="1:11" ht="30">
      <c r="A1137" s="13" t="s">
        <v>1</v>
      </c>
      <c r="B1137" s="11" t="s">
        <v>40</v>
      </c>
      <c r="C1137" s="11" t="s">
        <v>46</v>
      </c>
      <c r="D1137" s="11" t="s">
        <v>54</v>
      </c>
      <c r="E1137" s="11" t="s">
        <v>166</v>
      </c>
      <c r="F1137" s="11" t="s">
        <v>2</v>
      </c>
      <c r="G1137" s="12">
        <f>9484+1300</f>
        <v>10784</v>
      </c>
      <c r="H1137" s="12">
        <f>9484+1300</f>
        <v>10784</v>
      </c>
      <c r="I1137" s="12">
        <v>10615.2</v>
      </c>
      <c r="J1137" s="12">
        <f t="shared" si="235"/>
        <v>98.43471810089022</v>
      </c>
      <c r="K1137" s="12">
        <f t="shared" si="234"/>
        <v>98.43471810089022</v>
      </c>
    </row>
    <row r="1138" spans="1:11" ht="30">
      <c r="A1138" s="13" t="s">
        <v>5</v>
      </c>
      <c r="B1138" s="11" t="s">
        <v>40</v>
      </c>
      <c r="C1138" s="11" t="s">
        <v>46</v>
      </c>
      <c r="D1138" s="11" t="s">
        <v>54</v>
      </c>
      <c r="E1138" s="11" t="s">
        <v>166</v>
      </c>
      <c r="F1138" s="11" t="s">
        <v>3</v>
      </c>
      <c r="G1138" s="12">
        <f>G1139</f>
        <v>901</v>
      </c>
      <c r="H1138" s="12">
        <f>H1139</f>
        <v>901</v>
      </c>
      <c r="I1138" s="12">
        <f>I1139</f>
        <v>741.3</v>
      </c>
      <c r="J1138" s="12">
        <f t="shared" si="235"/>
        <v>82.27524972253052</v>
      </c>
      <c r="K1138" s="12">
        <f t="shared" si="234"/>
        <v>82.27524972253052</v>
      </c>
    </row>
    <row r="1139" spans="1:11" ht="45">
      <c r="A1139" s="13" t="s">
        <v>6</v>
      </c>
      <c r="B1139" s="11" t="s">
        <v>40</v>
      </c>
      <c r="C1139" s="11" t="s">
        <v>46</v>
      </c>
      <c r="D1139" s="11" t="s">
        <v>54</v>
      </c>
      <c r="E1139" s="11" t="s">
        <v>166</v>
      </c>
      <c r="F1139" s="11" t="s">
        <v>4</v>
      </c>
      <c r="G1139" s="12">
        <f>2201-1300</f>
        <v>901</v>
      </c>
      <c r="H1139" s="12">
        <f>2201-1300</f>
        <v>901</v>
      </c>
      <c r="I1139" s="12">
        <v>741.3</v>
      </c>
      <c r="J1139" s="12">
        <f t="shared" si="235"/>
        <v>82.27524972253052</v>
      </c>
      <c r="K1139" s="12">
        <f t="shared" si="234"/>
        <v>82.27524972253052</v>
      </c>
    </row>
    <row r="1140" spans="1:11" ht="15">
      <c r="A1140" s="13" t="s">
        <v>13</v>
      </c>
      <c r="B1140" s="11" t="s">
        <v>40</v>
      </c>
      <c r="C1140" s="11" t="s">
        <v>46</v>
      </c>
      <c r="D1140" s="11" t="s">
        <v>54</v>
      </c>
      <c r="E1140" s="11" t="s">
        <v>166</v>
      </c>
      <c r="F1140" s="11" t="s">
        <v>11</v>
      </c>
      <c r="G1140" s="12">
        <f>G1141</f>
        <v>15</v>
      </c>
      <c r="H1140" s="12">
        <f>H1141</f>
        <v>15</v>
      </c>
      <c r="I1140" s="12">
        <f>I1141</f>
        <v>0.5</v>
      </c>
      <c r="J1140" s="12">
        <f t="shared" si="235"/>
        <v>3.3333333333333335</v>
      </c>
      <c r="K1140" s="12">
        <f t="shared" si="234"/>
        <v>3.3333333333333335</v>
      </c>
    </row>
    <row r="1141" spans="1:11" ht="15">
      <c r="A1141" s="10" t="s">
        <v>14</v>
      </c>
      <c r="B1141" s="11" t="s">
        <v>40</v>
      </c>
      <c r="C1141" s="11" t="s">
        <v>46</v>
      </c>
      <c r="D1141" s="11" t="s">
        <v>54</v>
      </c>
      <c r="E1141" s="11" t="s">
        <v>166</v>
      </c>
      <c r="F1141" s="11" t="s">
        <v>12</v>
      </c>
      <c r="G1141" s="12">
        <v>15</v>
      </c>
      <c r="H1141" s="12">
        <v>15</v>
      </c>
      <c r="I1141" s="12">
        <v>0.5</v>
      </c>
      <c r="J1141" s="12">
        <f t="shared" si="235"/>
        <v>3.3333333333333335</v>
      </c>
      <c r="K1141" s="12">
        <f t="shared" si="234"/>
        <v>3.3333333333333335</v>
      </c>
    </row>
    <row r="1142" spans="1:11" ht="30">
      <c r="A1142" s="14" t="s">
        <v>55</v>
      </c>
      <c r="B1142" s="11" t="s">
        <v>40</v>
      </c>
      <c r="C1142" s="11" t="s">
        <v>28</v>
      </c>
      <c r="D1142" s="11"/>
      <c r="E1142" s="20"/>
      <c r="F1142" s="20"/>
      <c r="G1142" s="29">
        <f aca="true" t="shared" si="240" ref="G1142:I1148">G1143</f>
        <v>16360</v>
      </c>
      <c r="H1142" s="29">
        <f t="shared" si="240"/>
        <v>16360</v>
      </c>
      <c r="I1142" s="29">
        <f t="shared" si="240"/>
        <v>15820</v>
      </c>
      <c r="J1142" s="12">
        <f t="shared" si="235"/>
        <v>96.69926650366747</v>
      </c>
      <c r="K1142" s="12">
        <f t="shared" si="234"/>
        <v>96.69926650366747</v>
      </c>
    </row>
    <row r="1143" spans="1:11" ht="30">
      <c r="A1143" s="14" t="s">
        <v>260</v>
      </c>
      <c r="B1143" s="11" t="s">
        <v>40</v>
      </c>
      <c r="C1143" s="11" t="s">
        <v>28</v>
      </c>
      <c r="D1143" s="11" t="s">
        <v>46</v>
      </c>
      <c r="E1143" s="20"/>
      <c r="F1143" s="20"/>
      <c r="G1143" s="29">
        <f t="shared" si="240"/>
        <v>16360</v>
      </c>
      <c r="H1143" s="29">
        <f t="shared" si="240"/>
        <v>16360</v>
      </c>
      <c r="I1143" s="29">
        <f t="shared" si="240"/>
        <v>15820</v>
      </c>
      <c r="J1143" s="12">
        <f t="shared" si="235"/>
        <v>96.69926650366747</v>
      </c>
      <c r="K1143" s="12">
        <f t="shared" si="234"/>
        <v>96.69926650366747</v>
      </c>
    </row>
    <row r="1144" spans="1:11" ht="45">
      <c r="A1144" s="10" t="s">
        <v>484</v>
      </c>
      <c r="B1144" s="11" t="s">
        <v>40</v>
      </c>
      <c r="C1144" s="11" t="s">
        <v>28</v>
      </c>
      <c r="D1144" s="11" t="s">
        <v>46</v>
      </c>
      <c r="E1144" s="11" t="s">
        <v>176</v>
      </c>
      <c r="F1144" s="20"/>
      <c r="G1144" s="29">
        <f t="shared" si="240"/>
        <v>16360</v>
      </c>
      <c r="H1144" s="29">
        <f t="shared" si="240"/>
        <v>16360</v>
      </c>
      <c r="I1144" s="29">
        <f t="shared" si="240"/>
        <v>15820</v>
      </c>
      <c r="J1144" s="12">
        <f t="shared" si="235"/>
        <v>96.69926650366747</v>
      </c>
      <c r="K1144" s="12">
        <f t="shared" si="234"/>
        <v>96.69926650366747</v>
      </c>
    </row>
    <row r="1145" spans="1:11" ht="30">
      <c r="A1145" s="14" t="s">
        <v>112</v>
      </c>
      <c r="B1145" s="11" t="s">
        <v>40</v>
      </c>
      <c r="C1145" s="11" t="s">
        <v>28</v>
      </c>
      <c r="D1145" s="11" t="s">
        <v>46</v>
      </c>
      <c r="E1145" s="11" t="s">
        <v>178</v>
      </c>
      <c r="F1145" s="11"/>
      <c r="G1145" s="29">
        <f t="shared" si="240"/>
        <v>16360</v>
      </c>
      <c r="H1145" s="29">
        <f t="shared" si="240"/>
        <v>16360</v>
      </c>
      <c r="I1145" s="29">
        <f t="shared" si="240"/>
        <v>15820</v>
      </c>
      <c r="J1145" s="12">
        <f t="shared" si="235"/>
        <v>96.69926650366747</v>
      </c>
      <c r="K1145" s="12">
        <f t="shared" si="234"/>
        <v>96.69926650366747</v>
      </c>
    </row>
    <row r="1146" spans="1:11" ht="30">
      <c r="A1146" s="13" t="s">
        <v>183</v>
      </c>
      <c r="B1146" s="11" t="s">
        <v>40</v>
      </c>
      <c r="C1146" s="11" t="s">
        <v>28</v>
      </c>
      <c r="D1146" s="11" t="s">
        <v>46</v>
      </c>
      <c r="E1146" s="11" t="s">
        <v>518</v>
      </c>
      <c r="F1146" s="11"/>
      <c r="G1146" s="29">
        <f t="shared" si="240"/>
        <v>16360</v>
      </c>
      <c r="H1146" s="29">
        <f t="shared" si="240"/>
        <v>16360</v>
      </c>
      <c r="I1146" s="29">
        <f t="shared" si="240"/>
        <v>15820</v>
      </c>
      <c r="J1146" s="12">
        <f t="shared" si="235"/>
        <v>96.69926650366747</v>
      </c>
      <c r="K1146" s="12">
        <f t="shared" si="234"/>
        <v>96.69926650366747</v>
      </c>
    </row>
    <row r="1147" spans="1:11" ht="30">
      <c r="A1147" s="13" t="s">
        <v>180</v>
      </c>
      <c r="B1147" s="11" t="s">
        <v>40</v>
      </c>
      <c r="C1147" s="11" t="s">
        <v>28</v>
      </c>
      <c r="D1147" s="11" t="s">
        <v>46</v>
      </c>
      <c r="E1147" s="11" t="s">
        <v>519</v>
      </c>
      <c r="F1147" s="11"/>
      <c r="G1147" s="29">
        <f t="shared" si="240"/>
        <v>16360</v>
      </c>
      <c r="H1147" s="29">
        <f t="shared" si="240"/>
        <v>16360</v>
      </c>
      <c r="I1147" s="29">
        <f t="shared" si="240"/>
        <v>15820</v>
      </c>
      <c r="J1147" s="12">
        <f t="shared" si="235"/>
        <v>96.69926650366747</v>
      </c>
      <c r="K1147" s="12">
        <f t="shared" si="234"/>
        <v>96.69926650366747</v>
      </c>
    </row>
    <row r="1148" spans="1:11" ht="30">
      <c r="A1148" s="14" t="s">
        <v>25</v>
      </c>
      <c r="B1148" s="11" t="s">
        <v>40</v>
      </c>
      <c r="C1148" s="11" t="s">
        <v>28</v>
      </c>
      <c r="D1148" s="11" t="s">
        <v>46</v>
      </c>
      <c r="E1148" s="11" t="s">
        <v>519</v>
      </c>
      <c r="F1148" s="11" t="s">
        <v>23</v>
      </c>
      <c r="G1148" s="29">
        <f t="shared" si="240"/>
        <v>16360</v>
      </c>
      <c r="H1148" s="29">
        <f t="shared" si="240"/>
        <v>16360</v>
      </c>
      <c r="I1148" s="29">
        <f t="shared" si="240"/>
        <v>15820</v>
      </c>
      <c r="J1148" s="12">
        <f t="shared" si="235"/>
        <v>96.69926650366747</v>
      </c>
      <c r="K1148" s="12">
        <f t="shared" si="234"/>
        <v>96.69926650366747</v>
      </c>
    </row>
    <row r="1149" spans="1:11" ht="15">
      <c r="A1149" s="14" t="s">
        <v>75</v>
      </c>
      <c r="B1149" s="11" t="s">
        <v>40</v>
      </c>
      <c r="C1149" s="11" t="s">
        <v>28</v>
      </c>
      <c r="D1149" s="11" t="s">
        <v>46</v>
      </c>
      <c r="E1149" s="11" t="s">
        <v>519</v>
      </c>
      <c r="F1149" s="11" t="s">
        <v>24</v>
      </c>
      <c r="G1149" s="29">
        <f>22000-2640-3000</f>
        <v>16360</v>
      </c>
      <c r="H1149" s="29">
        <f>22000-2640-3000</f>
        <v>16360</v>
      </c>
      <c r="I1149" s="29">
        <v>15820</v>
      </c>
      <c r="J1149" s="12">
        <f t="shared" si="235"/>
        <v>96.69926650366747</v>
      </c>
      <c r="K1149" s="12">
        <f t="shared" si="234"/>
        <v>96.69926650366747</v>
      </c>
    </row>
    <row r="1150" spans="1:11" ht="30.75">
      <c r="A1150" s="21" t="s">
        <v>342</v>
      </c>
      <c r="B1150" s="1" t="s">
        <v>229</v>
      </c>
      <c r="C1150" s="1"/>
      <c r="D1150" s="1"/>
      <c r="E1150" s="1"/>
      <c r="F1150" s="1"/>
      <c r="G1150" s="9">
        <f aca="true" t="shared" si="241" ref="G1150:I1152">G1151</f>
        <v>5531.6</v>
      </c>
      <c r="H1150" s="9">
        <f t="shared" si="241"/>
        <v>5531.6</v>
      </c>
      <c r="I1150" s="9">
        <f t="shared" si="241"/>
        <v>5162.199999999999</v>
      </c>
      <c r="J1150" s="9">
        <f t="shared" si="235"/>
        <v>93.3220044833321</v>
      </c>
      <c r="K1150" s="9">
        <f t="shared" si="234"/>
        <v>93.3220044833321</v>
      </c>
    </row>
    <row r="1151" spans="1:11" ht="15">
      <c r="A1151" s="10" t="s">
        <v>45</v>
      </c>
      <c r="B1151" s="11" t="s">
        <v>229</v>
      </c>
      <c r="C1151" s="11" t="s">
        <v>46</v>
      </c>
      <c r="D1151" s="11"/>
      <c r="E1151" s="11"/>
      <c r="F1151" s="11"/>
      <c r="G1151" s="12">
        <f t="shared" si="241"/>
        <v>5531.6</v>
      </c>
      <c r="H1151" s="12">
        <f t="shared" si="241"/>
        <v>5531.6</v>
      </c>
      <c r="I1151" s="12">
        <f t="shared" si="241"/>
        <v>5162.199999999999</v>
      </c>
      <c r="J1151" s="12">
        <f t="shared" si="235"/>
        <v>93.3220044833321</v>
      </c>
      <c r="K1151" s="12">
        <f t="shared" si="234"/>
        <v>93.3220044833321</v>
      </c>
    </row>
    <row r="1152" spans="1:11" ht="45">
      <c r="A1152" s="10" t="s">
        <v>53</v>
      </c>
      <c r="B1152" s="11" t="s">
        <v>229</v>
      </c>
      <c r="C1152" s="11" t="s">
        <v>46</v>
      </c>
      <c r="D1152" s="11" t="s">
        <v>54</v>
      </c>
      <c r="E1152" s="11"/>
      <c r="F1152" s="11"/>
      <c r="G1152" s="12">
        <f t="shared" si="241"/>
        <v>5531.6</v>
      </c>
      <c r="H1152" s="12">
        <f t="shared" si="241"/>
        <v>5531.6</v>
      </c>
      <c r="I1152" s="12">
        <f t="shared" si="241"/>
        <v>5162.199999999999</v>
      </c>
      <c r="J1152" s="12">
        <f t="shared" si="235"/>
        <v>93.3220044833321</v>
      </c>
      <c r="K1152" s="12">
        <f t="shared" si="234"/>
        <v>93.3220044833321</v>
      </c>
    </row>
    <row r="1153" spans="1:11" ht="45">
      <c r="A1153" s="10" t="s">
        <v>227</v>
      </c>
      <c r="B1153" s="11" t="s">
        <v>229</v>
      </c>
      <c r="C1153" s="11" t="s">
        <v>46</v>
      </c>
      <c r="D1153" s="11" t="s">
        <v>54</v>
      </c>
      <c r="E1153" s="11" t="s">
        <v>155</v>
      </c>
      <c r="F1153" s="11"/>
      <c r="G1153" s="12">
        <f>G1154+G1161</f>
        <v>5531.6</v>
      </c>
      <c r="H1153" s="12">
        <f>H1154+H1161</f>
        <v>5531.6</v>
      </c>
      <c r="I1153" s="12">
        <f>I1154+I1161</f>
        <v>5162.199999999999</v>
      </c>
      <c r="J1153" s="12">
        <f t="shared" si="235"/>
        <v>93.3220044833321</v>
      </c>
      <c r="K1153" s="12">
        <f t="shared" si="234"/>
        <v>93.3220044833321</v>
      </c>
    </row>
    <row r="1154" spans="1:11" ht="15">
      <c r="A1154" s="10" t="s">
        <v>50</v>
      </c>
      <c r="B1154" s="11" t="s">
        <v>229</v>
      </c>
      <c r="C1154" s="11" t="s">
        <v>46</v>
      </c>
      <c r="D1154" s="11" t="s">
        <v>54</v>
      </c>
      <c r="E1154" s="11" t="s">
        <v>157</v>
      </c>
      <c r="F1154" s="11"/>
      <c r="G1154" s="12">
        <f>G1155+G1157+G1159</f>
        <v>3670.7000000000003</v>
      </c>
      <c r="H1154" s="12">
        <f>H1155+H1157+H1159</f>
        <v>3670.7000000000003</v>
      </c>
      <c r="I1154" s="12">
        <f>I1155+I1157+I1159</f>
        <v>3314.0999999999995</v>
      </c>
      <c r="J1154" s="12">
        <f t="shared" si="235"/>
        <v>90.28523169967579</v>
      </c>
      <c r="K1154" s="12">
        <f t="shared" si="234"/>
        <v>90.28523169967579</v>
      </c>
    </row>
    <row r="1155" spans="1:11" ht="75">
      <c r="A1155" s="10" t="s">
        <v>0</v>
      </c>
      <c r="B1155" s="11" t="s">
        <v>229</v>
      </c>
      <c r="C1155" s="11" t="s">
        <v>46</v>
      </c>
      <c r="D1155" s="11" t="s">
        <v>54</v>
      </c>
      <c r="E1155" s="11" t="s">
        <v>157</v>
      </c>
      <c r="F1155" s="11" t="s">
        <v>228</v>
      </c>
      <c r="G1155" s="12">
        <f>G1156</f>
        <v>3175.3</v>
      </c>
      <c r="H1155" s="12">
        <f>H1156</f>
        <v>3175.3</v>
      </c>
      <c r="I1155" s="12">
        <f>I1156</f>
        <v>3011.7</v>
      </c>
      <c r="J1155" s="12">
        <f t="shared" si="235"/>
        <v>94.84773092306239</v>
      </c>
      <c r="K1155" s="12">
        <f t="shared" si="234"/>
        <v>94.84773092306239</v>
      </c>
    </row>
    <row r="1156" spans="1:11" ht="30">
      <c r="A1156" s="10" t="s">
        <v>1</v>
      </c>
      <c r="B1156" s="11" t="s">
        <v>229</v>
      </c>
      <c r="C1156" s="11" t="s">
        <v>46</v>
      </c>
      <c r="D1156" s="11" t="s">
        <v>54</v>
      </c>
      <c r="E1156" s="11" t="s">
        <v>157</v>
      </c>
      <c r="F1156" s="11" t="s">
        <v>2</v>
      </c>
      <c r="G1156" s="12">
        <f>2819.5+295.8+60</f>
        <v>3175.3</v>
      </c>
      <c r="H1156" s="12">
        <f>2819.5+295.8+60</f>
        <v>3175.3</v>
      </c>
      <c r="I1156" s="12">
        <v>3011.7</v>
      </c>
      <c r="J1156" s="12">
        <f t="shared" si="235"/>
        <v>94.84773092306239</v>
      </c>
      <c r="K1156" s="12">
        <f t="shared" si="234"/>
        <v>94.84773092306239</v>
      </c>
    </row>
    <row r="1157" spans="1:11" ht="30">
      <c r="A1157" s="10" t="s">
        <v>5</v>
      </c>
      <c r="B1157" s="11" t="s">
        <v>229</v>
      </c>
      <c r="C1157" s="11" t="s">
        <v>46</v>
      </c>
      <c r="D1157" s="11" t="s">
        <v>54</v>
      </c>
      <c r="E1157" s="11" t="s">
        <v>157</v>
      </c>
      <c r="F1157" s="11" t="s">
        <v>3</v>
      </c>
      <c r="G1157" s="12">
        <f>G1158</f>
        <v>385.4</v>
      </c>
      <c r="H1157" s="12">
        <f>H1158</f>
        <v>385.4</v>
      </c>
      <c r="I1157" s="12">
        <f>I1158</f>
        <v>217.7</v>
      </c>
      <c r="J1157" s="12">
        <f t="shared" si="235"/>
        <v>56.48676699532953</v>
      </c>
      <c r="K1157" s="12">
        <f t="shared" si="234"/>
        <v>56.48676699532953</v>
      </c>
    </row>
    <row r="1158" spans="1:11" ht="45">
      <c r="A1158" s="10" t="s">
        <v>6</v>
      </c>
      <c r="B1158" s="11" t="s">
        <v>229</v>
      </c>
      <c r="C1158" s="11" t="s">
        <v>46</v>
      </c>
      <c r="D1158" s="11" t="s">
        <v>54</v>
      </c>
      <c r="E1158" s="11" t="s">
        <v>157</v>
      </c>
      <c r="F1158" s="11" t="s">
        <v>4</v>
      </c>
      <c r="G1158" s="12">
        <f>485.4-100</f>
        <v>385.4</v>
      </c>
      <c r="H1158" s="12">
        <f>485.4-100</f>
        <v>385.4</v>
      </c>
      <c r="I1158" s="12">
        <v>217.7</v>
      </c>
      <c r="J1158" s="12">
        <f t="shared" si="235"/>
        <v>56.48676699532953</v>
      </c>
      <c r="K1158" s="12">
        <f t="shared" si="234"/>
        <v>56.48676699532953</v>
      </c>
    </row>
    <row r="1159" spans="1:11" ht="15">
      <c r="A1159" s="10" t="s">
        <v>13</v>
      </c>
      <c r="B1159" s="11" t="s">
        <v>229</v>
      </c>
      <c r="C1159" s="11" t="s">
        <v>46</v>
      </c>
      <c r="D1159" s="11" t="s">
        <v>54</v>
      </c>
      <c r="E1159" s="11" t="s">
        <v>157</v>
      </c>
      <c r="F1159" s="11" t="s">
        <v>11</v>
      </c>
      <c r="G1159" s="12">
        <f>G1160</f>
        <v>110</v>
      </c>
      <c r="H1159" s="12">
        <f>H1160</f>
        <v>110</v>
      </c>
      <c r="I1159" s="12">
        <f>I1160</f>
        <v>84.7</v>
      </c>
      <c r="J1159" s="12">
        <f t="shared" si="235"/>
        <v>77</v>
      </c>
      <c r="K1159" s="12">
        <f t="shared" si="234"/>
        <v>77</v>
      </c>
    </row>
    <row r="1160" spans="1:11" ht="15">
      <c r="A1160" s="10" t="s">
        <v>14</v>
      </c>
      <c r="B1160" s="11" t="s">
        <v>229</v>
      </c>
      <c r="C1160" s="11" t="s">
        <v>46</v>
      </c>
      <c r="D1160" s="11" t="s">
        <v>54</v>
      </c>
      <c r="E1160" s="11" t="s">
        <v>157</v>
      </c>
      <c r="F1160" s="11" t="s">
        <v>12</v>
      </c>
      <c r="G1160" s="12">
        <v>110</v>
      </c>
      <c r="H1160" s="12">
        <v>110</v>
      </c>
      <c r="I1160" s="12">
        <v>84.7</v>
      </c>
      <c r="J1160" s="12">
        <f t="shared" si="235"/>
        <v>77</v>
      </c>
      <c r="K1160" s="12">
        <f t="shared" si="234"/>
        <v>77</v>
      </c>
    </row>
    <row r="1161" spans="1:11" ht="15">
      <c r="A1161" s="10" t="s">
        <v>27</v>
      </c>
      <c r="B1161" s="11" t="s">
        <v>229</v>
      </c>
      <c r="C1161" s="11" t="s">
        <v>46</v>
      </c>
      <c r="D1161" s="11" t="s">
        <v>54</v>
      </c>
      <c r="E1161" s="11" t="s">
        <v>158</v>
      </c>
      <c r="F1161" s="11"/>
      <c r="G1161" s="12">
        <f aca="true" t="shared" si="242" ref="G1161:I1162">G1162</f>
        <v>1860.8999999999999</v>
      </c>
      <c r="H1161" s="12">
        <f t="shared" si="242"/>
        <v>1860.8999999999999</v>
      </c>
      <c r="I1161" s="12">
        <f t="shared" si="242"/>
        <v>1848.1</v>
      </c>
      <c r="J1161" s="12">
        <f t="shared" si="235"/>
        <v>99.31216078241711</v>
      </c>
      <c r="K1161" s="12">
        <f t="shared" si="234"/>
        <v>99.31216078241711</v>
      </c>
    </row>
    <row r="1162" spans="1:11" ht="75">
      <c r="A1162" s="10" t="s">
        <v>0</v>
      </c>
      <c r="B1162" s="11" t="s">
        <v>229</v>
      </c>
      <c r="C1162" s="11" t="s">
        <v>46</v>
      </c>
      <c r="D1162" s="11" t="s">
        <v>54</v>
      </c>
      <c r="E1162" s="11" t="s">
        <v>158</v>
      </c>
      <c r="F1162" s="11" t="s">
        <v>228</v>
      </c>
      <c r="G1162" s="12">
        <f t="shared" si="242"/>
        <v>1860.8999999999999</v>
      </c>
      <c r="H1162" s="12">
        <f t="shared" si="242"/>
        <v>1860.8999999999999</v>
      </c>
      <c r="I1162" s="12">
        <f t="shared" si="242"/>
        <v>1848.1</v>
      </c>
      <c r="J1162" s="12">
        <f t="shared" si="235"/>
        <v>99.31216078241711</v>
      </c>
      <c r="K1162" s="12">
        <f t="shared" si="234"/>
        <v>99.31216078241711</v>
      </c>
    </row>
    <row r="1163" spans="1:11" ht="30">
      <c r="A1163" s="10" t="s">
        <v>1</v>
      </c>
      <c r="B1163" s="11" t="s">
        <v>229</v>
      </c>
      <c r="C1163" s="11" t="s">
        <v>46</v>
      </c>
      <c r="D1163" s="11" t="s">
        <v>54</v>
      </c>
      <c r="E1163" s="11" t="s">
        <v>158</v>
      </c>
      <c r="F1163" s="11" t="s">
        <v>2</v>
      </c>
      <c r="G1163" s="12">
        <f>1585.1+275.8</f>
        <v>1860.8999999999999</v>
      </c>
      <c r="H1163" s="12">
        <f>1585.1+275.8</f>
        <v>1860.8999999999999</v>
      </c>
      <c r="I1163" s="12">
        <v>1848.1</v>
      </c>
      <c r="J1163" s="12">
        <f t="shared" si="235"/>
        <v>99.31216078241711</v>
      </c>
      <c r="K1163" s="12">
        <f t="shared" si="234"/>
        <v>99.31216078241711</v>
      </c>
    </row>
    <row r="1164" spans="1:11" ht="15">
      <c r="A1164" s="36" t="s">
        <v>42</v>
      </c>
      <c r="B1164" s="37"/>
      <c r="C1164" s="37"/>
      <c r="D1164" s="37"/>
      <c r="E1164" s="34"/>
      <c r="F1164" s="37"/>
      <c r="G1164" s="35">
        <f>G15+G29+G738+G931+G1129+G1150</f>
        <v>2284034.3000000003</v>
      </c>
      <c r="H1164" s="35">
        <f>H15+H29+H738+H931+H1129+H1150</f>
        <v>2285330.3000000003</v>
      </c>
      <c r="I1164" s="35">
        <f>I15+I29+I738+I931+I1129+I1150</f>
        <v>1960509.4000000001</v>
      </c>
      <c r="J1164" s="9">
        <f t="shared" si="235"/>
        <v>85.83537471394365</v>
      </c>
      <c r="K1164" s="9">
        <f t="shared" si="234"/>
        <v>85.78669787907683</v>
      </c>
    </row>
    <row r="1165" spans="7:8" ht="15">
      <c r="G1165" s="42"/>
      <c r="H1165" s="42"/>
    </row>
  </sheetData>
  <sheetProtection/>
  <mergeCells count="18">
    <mergeCell ref="B8:G8"/>
    <mergeCell ref="B7:G7"/>
    <mergeCell ref="D13:D14"/>
    <mergeCell ref="E13:E14"/>
    <mergeCell ref="F13:F14"/>
    <mergeCell ref="C13:C14"/>
    <mergeCell ref="B13:B14"/>
    <mergeCell ref="A9:J9"/>
    <mergeCell ref="K12:K14"/>
    <mergeCell ref="A12:A14"/>
    <mergeCell ref="B12:F12"/>
    <mergeCell ref="G12:G14"/>
    <mergeCell ref="H12:H14"/>
    <mergeCell ref="B4:G4"/>
    <mergeCell ref="B6:G6"/>
    <mergeCell ref="A10:J10"/>
    <mergeCell ref="I12:I14"/>
    <mergeCell ref="J12:J14"/>
  </mergeCells>
  <printOptions/>
  <pageMargins left="0.15748031496062992" right="0.15748031496062992" top="0.35433070866141736" bottom="0.2362204724409449" header="0.15748031496062992" footer="0.15748031496062992"/>
  <pageSetup horizontalDpi="600" verticalDpi="600" orientation="portrait" paperSize="9" scale="55" r:id="rId1"/>
  <headerFooter alignWithMargins="0">
    <oddHeader>&amp;CСтраница 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J1101"/>
  <sheetViews>
    <sheetView zoomScale="70" zoomScaleNormal="70" zoomScaleSheetLayoutView="75" zoomScalePageLayoutView="75" workbookViewId="0" topLeftCell="A7">
      <selection activeCell="E18" sqref="E18"/>
    </sheetView>
  </sheetViews>
  <sheetFormatPr defaultColWidth="9.28125" defaultRowHeight="15"/>
  <cols>
    <col min="1" max="1" width="70.7109375" style="2" customWidth="1"/>
    <col min="2" max="2" width="6.28125" style="2" customWidth="1"/>
    <col min="3" max="3" width="5.8515625" style="2" customWidth="1"/>
    <col min="4" max="4" width="16.00390625" style="2" customWidth="1"/>
    <col min="5" max="5" width="7.00390625" style="2" customWidth="1"/>
    <col min="6" max="6" width="16.28125" style="2" customWidth="1"/>
    <col min="7" max="8" width="15.140625" style="2" customWidth="1"/>
    <col min="9" max="9" width="16.28125" style="2" customWidth="1"/>
    <col min="10" max="10" width="14.7109375" style="2" customWidth="1"/>
    <col min="11" max="16384" width="9.28125" style="2" customWidth="1"/>
  </cols>
  <sheetData>
    <row r="4" spans="2:7" ht="15">
      <c r="B4" s="90" t="s">
        <v>304</v>
      </c>
      <c r="C4" s="90"/>
      <c r="D4" s="90"/>
      <c r="E4" s="90"/>
      <c r="F4" s="90"/>
      <c r="G4" s="64"/>
    </row>
    <row r="5" spans="1:7" ht="22.5" customHeight="1">
      <c r="A5" s="86" t="s">
        <v>338</v>
      </c>
      <c r="B5" s="87"/>
      <c r="C5" s="87"/>
      <c r="D5" s="87"/>
      <c r="E5" s="87"/>
      <c r="F5" s="87"/>
      <c r="G5" s="62"/>
    </row>
    <row r="6" spans="2:7" ht="15">
      <c r="B6" s="90" t="s">
        <v>783</v>
      </c>
      <c r="C6" s="90"/>
      <c r="D6" s="90"/>
      <c r="E6" s="90"/>
      <c r="F6" s="90"/>
      <c r="G6" s="64"/>
    </row>
    <row r="7" spans="1:7" ht="15">
      <c r="A7" s="8"/>
      <c r="B7" s="90" t="s">
        <v>784</v>
      </c>
      <c r="C7" s="90"/>
      <c r="D7" s="90"/>
      <c r="E7" s="90"/>
      <c r="F7" s="90"/>
      <c r="G7" s="64"/>
    </row>
    <row r="8" spans="1:7" ht="15">
      <c r="A8" s="8"/>
      <c r="B8" s="88"/>
      <c r="C8" s="88"/>
      <c r="D8" s="88"/>
      <c r="E8" s="88"/>
      <c r="F8" s="88"/>
      <c r="G8" s="63"/>
    </row>
    <row r="9" spans="1:7" ht="15">
      <c r="A9" s="8"/>
      <c r="B9" s="8"/>
      <c r="C9" s="8"/>
      <c r="D9" s="8"/>
      <c r="E9" s="8"/>
      <c r="F9" s="8"/>
      <c r="G9" s="8"/>
    </row>
    <row r="10" spans="1:10" ht="15">
      <c r="A10" s="95" t="s">
        <v>785</v>
      </c>
      <c r="B10" s="95"/>
      <c r="C10" s="95"/>
      <c r="D10" s="95"/>
      <c r="E10" s="95"/>
      <c r="F10" s="95"/>
      <c r="G10" s="95"/>
      <c r="H10" s="82"/>
      <c r="I10" s="82"/>
      <c r="J10" s="82"/>
    </row>
    <row r="11" spans="1:10" ht="45.75" customHeight="1">
      <c r="A11" s="96" t="s">
        <v>615</v>
      </c>
      <c r="B11" s="96"/>
      <c r="C11" s="96"/>
      <c r="D11" s="96"/>
      <c r="E11" s="96"/>
      <c r="F11" s="96"/>
      <c r="G11" s="96"/>
      <c r="H11" s="82"/>
      <c r="I11" s="82"/>
      <c r="J11" s="82"/>
    </row>
    <row r="12" spans="1:7" ht="15">
      <c r="A12" s="91"/>
      <c r="B12" s="91"/>
      <c r="C12" s="91"/>
      <c r="D12" s="91"/>
      <c r="E12" s="91"/>
      <c r="F12" s="91"/>
      <c r="G12" s="65"/>
    </row>
    <row r="13" spans="1:7" ht="15">
      <c r="A13" s="8"/>
      <c r="B13" s="8"/>
      <c r="C13" s="8"/>
      <c r="D13" s="8"/>
      <c r="E13" s="8"/>
      <c r="F13" s="39"/>
      <c r="G13" s="39"/>
    </row>
    <row r="14" spans="1:7" ht="15">
      <c r="A14" s="8"/>
      <c r="B14" s="8"/>
      <c r="C14" s="8"/>
      <c r="D14" s="8"/>
      <c r="E14" s="8"/>
      <c r="F14" s="39"/>
      <c r="G14" s="39"/>
    </row>
    <row r="15" spans="1:10" ht="15" customHeight="1">
      <c r="A15" s="69" t="s">
        <v>91</v>
      </c>
      <c r="B15" s="85" t="s">
        <v>43</v>
      </c>
      <c r="C15" s="93"/>
      <c r="D15" s="93"/>
      <c r="E15" s="94"/>
      <c r="F15" s="77" t="s">
        <v>790</v>
      </c>
      <c r="G15" s="77" t="s">
        <v>791</v>
      </c>
      <c r="H15" s="77" t="s">
        <v>775</v>
      </c>
      <c r="I15" s="69" t="s">
        <v>792</v>
      </c>
      <c r="J15" s="69" t="s">
        <v>793</v>
      </c>
    </row>
    <row r="16" spans="1:10" ht="15" customHeight="1">
      <c r="A16" s="89"/>
      <c r="B16" s="77" t="s">
        <v>771</v>
      </c>
      <c r="C16" s="77" t="s">
        <v>772</v>
      </c>
      <c r="D16" s="77" t="s">
        <v>776</v>
      </c>
      <c r="E16" s="77" t="s">
        <v>777</v>
      </c>
      <c r="F16" s="78"/>
      <c r="G16" s="78"/>
      <c r="H16" s="78"/>
      <c r="I16" s="70"/>
      <c r="J16" s="70"/>
    </row>
    <row r="17" spans="1:10" ht="53.25" customHeight="1">
      <c r="A17" s="89"/>
      <c r="B17" s="92"/>
      <c r="C17" s="92"/>
      <c r="D17" s="92"/>
      <c r="E17" s="92"/>
      <c r="F17" s="79"/>
      <c r="G17" s="79"/>
      <c r="H17" s="79"/>
      <c r="I17" s="70"/>
      <c r="J17" s="70"/>
    </row>
    <row r="18" spans="1:10" ht="15">
      <c r="A18" s="21" t="s">
        <v>45</v>
      </c>
      <c r="B18" s="1" t="s">
        <v>46</v>
      </c>
      <c r="C18" s="1"/>
      <c r="D18" s="1"/>
      <c r="E18" s="1"/>
      <c r="F18" s="9">
        <f>F19+F24+F36+F71+F93+F98</f>
        <v>225034.2</v>
      </c>
      <c r="G18" s="9">
        <f>G19+G24+G36+G71+G93+G98</f>
        <v>225034.2</v>
      </c>
      <c r="H18" s="9">
        <f>H19+H24+H36+H71+H93+H98</f>
        <v>201040.90000000002</v>
      </c>
      <c r="I18" s="9">
        <f>H18/F18*100</f>
        <v>89.3379317454858</v>
      </c>
      <c r="J18" s="9">
        <f>H18/G18*100</f>
        <v>89.3379317454858</v>
      </c>
    </row>
    <row r="19" spans="1:10" ht="30">
      <c r="A19" s="14" t="s">
        <v>259</v>
      </c>
      <c r="B19" s="11" t="s">
        <v>46</v>
      </c>
      <c r="C19" s="11" t="s">
        <v>47</v>
      </c>
      <c r="D19" s="11"/>
      <c r="E19" s="11"/>
      <c r="F19" s="12">
        <f aca="true" t="shared" si="0" ref="F19:H22">F20</f>
        <v>2252.2</v>
      </c>
      <c r="G19" s="12">
        <f t="shared" si="0"/>
        <v>2252.2</v>
      </c>
      <c r="H19" s="12">
        <f t="shared" si="0"/>
        <v>2072.1</v>
      </c>
      <c r="I19" s="12">
        <f>H19/F19*100</f>
        <v>92.0033744782879</v>
      </c>
      <c r="J19" s="12">
        <f aca="true" t="shared" si="1" ref="J19:J82">H19/G19*100</f>
        <v>92.0033744782879</v>
      </c>
    </row>
    <row r="20" spans="1:10" ht="30">
      <c r="A20" s="14" t="s">
        <v>227</v>
      </c>
      <c r="B20" s="11" t="s">
        <v>46</v>
      </c>
      <c r="C20" s="11" t="s">
        <v>47</v>
      </c>
      <c r="D20" s="11" t="s">
        <v>155</v>
      </c>
      <c r="E20" s="11"/>
      <c r="F20" s="12">
        <f t="shared" si="0"/>
        <v>2252.2</v>
      </c>
      <c r="G20" s="12">
        <f t="shared" si="0"/>
        <v>2252.2</v>
      </c>
      <c r="H20" s="12">
        <f t="shared" si="0"/>
        <v>2072.1</v>
      </c>
      <c r="I20" s="12">
        <f aca="true" t="shared" si="2" ref="I20:I83">H20/F20*100</f>
        <v>92.0033744782879</v>
      </c>
      <c r="J20" s="12">
        <f t="shared" si="1"/>
        <v>92.0033744782879</v>
      </c>
    </row>
    <row r="21" spans="1:10" ht="15">
      <c r="A21" s="14" t="s">
        <v>261</v>
      </c>
      <c r="B21" s="11" t="s">
        <v>46</v>
      </c>
      <c r="C21" s="11" t="s">
        <v>47</v>
      </c>
      <c r="D21" s="11" t="s">
        <v>156</v>
      </c>
      <c r="E21" s="11"/>
      <c r="F21" s="12">
        <f t="shared" si="0"/>
        <v>2252.2</v>
      </c>
      <c r="G21" s="12">
        <f t="shared" si="0"/>
        <v>2252.2</v>
      </c>
      <c r="H21" s="12">
        <f t="shared" si="0"/>
        <v>2072.1</v>
      </c>
      <c r="I21" s="12">
        <f t="shared" si="2"/>
        <v>92.0033744782879</v>
      </c>
      <c r="J21" s="12">
        <f t="shared" si="1"/>
        <v>92.0033744782879</v>
      </c>
    </row>
    <row r="22" spans="1:10" ht="60">
      <c r="A22" s="13" t="s">
        <v>0</v>
      </c>
      <c r="B22" s="11" t="s">
        <v>46</v>
      </c>
      <c r="C22" s="11" t="s">
        <v>47</v>
      </c>
      <c r="D22" s="11" t="s">
        <v>156</v>
      </c>
      <c r="E22" s="11" t="s">
        <v>228</v>
      </c>
      <c r="F22" s="12">
        <f t="shared" si="0"/>
        <v>2252.2</v>
      </c>
      <c r="G22" s="12">
        <f t="shared" si="0"/>
        <v>2252.2</v>
      </c>
      <c r="H22" s="12">
        <f t="shared" si="0"/>
        <v>2072.1</v>
      </c>
      <c r="I22" s="12">
        <f t="shared" si="2"/>
        <v>92.0033744782879</v>
      </c>
      <c r="J22" s="12">
        <f t="shared" si="1"/>
        <v>92.0033744782879</v>
      </c>
    </row>
    <row r="23" spans="1:10" ht="30">
      <c r="A23" s="13" t="s">
        <v>1</v>
      </c>
      <c r="B23" s="11" t="s">
        <v>46</v>
      </c>
      <c r="C23" s="11" t="s">
        <v>47</v>
      </c>
      <c r="D23" s="11" t="s">
        <v>156</v>
      </c>
      <c r="E23" s="11" t="s">
        <v>2</v>
      </c>
      <c r="F23" s="12">
        <f>'прил 3 '!G35</f>
        <v>2252.2</v>
      </c>
      <c r="G23" s="12">
        <f>'прил 3 '!H35</f>
        <v>2252.2</v>
      </c>
      <c r="H23" s="12">
        <f>'прил 3 '!I35</f>
        <v>2072.1</v>
      </c>
      <c r="I23" s="12">
        <f t="shared" si="2"/>
        <v>92.0033744782879</v>
      </c>
      <c r="J23" s="12">
        <f t="shared" si="1"/>
        <v>92.0033744782879</v>
      </c>
    </row>
    <row r="24" spans="1:10" ht="45">
      <c r="A24" s="14" t="s">
        <v>48</v>
      </c>
      <c r="B24" s="11" t="s">
        <v>46</v>
      </c>
      <c r="C24" s="11" t="s">
        <v>49</v>
      </c>
      <c r="D24" s="11"/>
      <c r="E24" s="11"/>
      <c r="F24" s="12">
        <f>F25</f>
        <v>6796.9</v>
      </c>
      <c r="G24" s="12">
        <f>G25</f>
        <v>6796.9</v>
      </c>
      <c r="H24" s="12">
        <f>H25</f>
        <v>6294</v>
      </c>
      <c r="I24" s="12">
        <f t="shared" si="2"/>
        <v>92.60103870882315</v>
      </c>
      <c r="J24" s="12">
        <f t="shared" si="1"/>
        <v>92.60103870882315</v>
      </c>
    </row>
    <row r="25" spans="1:10" ht="30">
      <c r="A25" s="14" t="s">
        <v>227</v>
      </c>
      <c r="B25" s="11" t="s">
        <v>46</v>
      </c>
      <c r="C25" s="11" t="s">
        <v>49</v>
      </c>
      <c r="D25" s="11" t="s">
        <v>155</v>
      </c>
      <c r="E25" s="11"/>
      <c r="F25" s="12">
        <f>F26+F33</f>
        <v>6796.9</v>
      </c>
      <c r="G25" s="12">
        <f>G26+G33</f>
        <v>6796.9</v>
      </c>
      <c r="H25" s="12">
        <f>H26+H33</f>
        <v>6294</v>
      </c>
      <c r="I25" s="12">
        <f t="shared" si="2"/>
        <v>92.60103870882315</v>
      </c>
      <c r="J25" s="12">
        <f t="shared" si="1"/>
        <v>92.60103870882315</v>
      </c>
    </row>
    <row r="26" spans="1:10" ht="15">
      <c r="A26" s="14" t="s">
        <v>50</v>
      </c>
      <c r="B26" s="11" t="s">
        <v>46</v>
      </c>
      <c r="C26" s="11" t="s">
        <v>49</v>
      </c>
      <c r="D26" s="11" t="s">
        <v>157</v>
      </c>
      <c r="E26" s="11"/>
      <c r="F26" s="12">
        <f>F27+F29+F31</f>
        <v>3048.7000000000003</v>
      </c>
      <c r="G26" s="12">
        <f>G27+G29+G31</f>
        <v>3048.7000000000003</v>
      </c>
      <c r="H26" s="12">
        <f>H27+H29+H31</f>
        <v>2730.5</v>
      </c>
      <c r="I26" s="12">
        <f t="shared" si="2"/>
        <v>89.56276445698165</v>
      </c>
      <c r="J26" s="12">
        <f t="shared" si="1"/>
        <v>89.56276445698165</v>
      </c>
    </row>
    <row r="27" spans="1:10" ht="60">
      <c r="A27" s="13" t="s">
        <v>0</v>
      </c>
      <c r="B27" s="11" t="s">
        <v>46</v>
      </c>
      <c r="C27" s="11" t="s">
        <v>49</v>
      </c>
      <c r="D27" s="11" t="s">
        <v>157</v>
      </c>
      <c r="E27" s="11" t="s">
        <v>228</v>
      </c>
      <c r="F27" s="12">
        <f>F28</f>
        <v>2953.3</v>
      </c>
      <c r="G27" s="12">
        <f>G28</f>
        <v>2953.3</v>
      </c>
      <c r="H27" s="12">
        <f>H28</f>
        <v>2642.2</v>
      </c>
      <c r="I27" s="12">
        <f t="shared" si="2"/>
        <v>89.46602106118578</v>
      </c>
      <c r="J27" s="12">
        <f t="shared" si="1"/>
        <v>89.46602106118578</v>
      </c>
    </row>
    <row r="28" spans="1:10" ht="30">
      <c r="A28" s="13" t="s">
        <v>1</v>
      </c>
      <c r="B28" s="11" t="s">
        <v>46</v>
      </c>
      <c r="C28" s="11" t="s">
        <v>49</v>
      </c>
      <c r="D28" s="11" t="s">
        <v>157</v>
      </c>
      <c r="E28" s="11" t="s">
        <v>2</v>
      </c>
      <c r="F28" s="12">
        <f>'прил 3 '!G21</f>
        <v>2953.3</v>
      </c>
      <c r="G28" s="12">
        <f>'прил 3 '!H21</f>
        <v>2953.3</v>
      </c>
      <c r="H28" s="12">
        <f>'прил 3 '!I21</f>
        <v>2642.2</v>
      </c>
      <c r="I28" s="12">
        <f t="shared" si="2"/>
        <v>89.46602106118578</v>
      </c>
      <c r="J28" s="12">
        <f t="shared" si="1"/>
        <v>89.46602106118578</v>
      </c>
    </row>
    <row r="29" spans="1:10" ht="30">
      <c r="A29" s="13" t="s">
        <v>5</v>
      </c>
      <c r="B29" s="11" t="s">
        <v>46</v>
      </c>
      <c r="C29" s="11" t="s">
        <v>49</v>
      </c>
      <c r="D29" s="11" t="s">
        <v>157</v>
      </c>
      <c r="E29" s="11" t="s">
        <v>3</v>
      </c>
      <c r="F29" s="12">
        <f>F30</f>
        <v>95.30000000000001</v>
      </c>
      <c r="G29" s="12">
        <f>G30</f>
        <v>95.30000000000001</v>
      </c>
      <c r="H29" s="12">
        <f>H30</f>
        <v>88.3</v>
      </c>
      <c r="I29" s="12">
        <f t="shared" si="2"/>
        <v>92.65477439664217</v>
      </c>
      <c r="J29" s="12">
        <f t="shared" si="1"/>
        <v>92.65477439664217</v>
      </c>
    </row>
    <row r="30" spans="1:10" ht="30">
      <c r="A30" s="13" t="s">
        <v>6</v>
      </c>
      <c r="B30" s="11" t="s">
        <v>46</v>
      </c>
      <c r="C30" s="11" t="s">
        <v>49</v>
      </c>
      <c r="D30" s="11" t="s">
        <v>157</v>
      </c>
      <c r="E30" s="11" t="s">
        <v>4</v>
      </c>
      <c r="F30" s="12">
        <f>'прил 3 '!G23</f>
        <v>95.30000000000001</v>
      </c>
      <c r="G30" s="12">
        <f>'прил 3 '!H23</f>
        <v>95.30000000000001</v>
      </c>
      <c r="H30" s="12">
        <f>'прил 3 '!I23</f>
        <v>88.3</v>
      </c>
      <c r="I30" s="12">
        <f t="shared" si="2"/>
        <v>92.65477439664217</v>
      </c>
      <c r="J30" s="12">
        <f t="shared" si="1"/>
        <v>92.65477439664217</v>
      </c>
    </row>
    <row r="31" spans="1:10" ht="15">
      <c r="A31" s="13" t="s">
        <v>13</v>
      </c>
      <c r="B31" s="11" t="s">
        <v>46</v>
      </c>
      <c r="C31" s="11" t="s">
        <v>49</v>
      </c>
      <c r="D31" s="11" t="s">
        <v>157</v>
      </c>
      <c r="E31" s="11" t="s">
        <v>11</v>
      </c>
      <c r="F31" s="12">
        <f>F32</f>
        <v>0.1</v>
      </c>
      <c r="G31" s="12">
        <f>G32</f>
        <v>0.1</v>
      </c>
      <c r="H31" s="12">
        <f>H32</f>
        <v>0</v>
      </c>
      <c r="I31" s="12">
        <f t="shared" si="2"/>
        <v>0</v>
      </c>
      <c r="J31" s="12">
        <f t="shared" si="1"/>
        <v>0</v>
      </c>
    </row>
    <row r="32" spans="1:10" ht="15">
      <c r="A32" s="10" t="s">
        <v>14</v>
      </c>
      <c r="B32" s="11" t="s">
        <v>46</v>
      </c>
      <c r="C32" s="11" t="s">
        <v>49</v>
      </c>
      <c r="D32" s="11" t="s">
        <v>157</v>
      </c>
      <c r="E32" s="11" t="s">
        <v>12</v>
      </c>
      <c r="F32" s="12">
        <f>'прил 3 '!G25</f>
        <v>0.1</v>
      </c>
      <c r="G32" s="12">
        <f>'прил 3 '!H25</f>
        <v>0.1</v>
      </c>
      <c r="H32" s="12">
        <f>'прил 3 '!I25</f>
        <v>0</v>
      </c>
      <c r="I32" s="12">
        <f t="shared" si="2"/>
        <v>0</v>
      </c>
      <c r="J32" s="12">
        <f t="shared" si="1"/>
        <v>0</v>
      </c>
    </row>
    <row r="33" spans="1:10" ht="30">
      <c r="A33" s="10" t="s">
        <v>106</v>
      </c>
      <c r="B33" s="11" t="s">
        <v>46</v>
      </c>
      <c r="C33" s="11" t="s">
        <v>49</v>
      </c>
      <c r="D33" s="11" t="s">
        <v>105</v>
      </c>
      <c r="E33" s="11"/>
      <c r="F33" s="12">
        <f aca="true" t="shared" si="3" ref="F33:H34">F34</f>
        <v>3748.2</v>
      </c>
      <c r="G33" s="12">
        <f t="shared" si="3"/>
        <v>3748.2</v>
      </c>
      <c r="H33" s="12">
        <f t="shared" si="3"/>
        <v>3563.5</v>
      </c>
      <c r="I33" s="12">
        <f t="shared" si="2"/>
        <v>95.07230137132491</v>
      </c>
      <c r="J33" s="12">
        <f t="shared" si="1"/>
        <v>95.07230137132491</v>
      </c>
    </row>
    <row r="34" spans="1:10" ht="60">
      <c r="A34" s="13" t="s">
        <v>0</v>
      </c>
      <c r="B34" s="11" t="s">
        <v>46</v>
      </c>
      <c r="C34" s="11" t="s">
        <v>49</v>
      </c>
      <c r="D34" s="11" t="s">
        <v>105</v>
      </c>
      <c r="E34" s="11" t="s">
        <v>228</v>
      </c>
      <c r="F34" s="12">
        <f t="shared" si="3"/>
        <v>3748.2</v>
      </c>
      <c r="G34" s="12">
        <f t="shared" si="3"/>
        <v>3748.2</v>
      </c>
      <c r="H34" s="12">
        <f t="shared" si="3"/>
        <v>3563.5</v>
      </c>
      <c r="I34" s="12">
        <f t="shared" si="2"/>
        <v>95.07230137132491</v>
      </c>
      <c r="J34" s="12">
        <f t="shared" si="1"/>
        <v>95.07230137132491</v>
      </c>
    </row>
    <row r="35" spans="1:10" ht="30">
      <c r="A35" s="13" t="s">
        <v>1</v>
      </c>
      <c r="B35" s="11" t="s">
        <v>46</v>
      </c>
      <c r="C35" s="11" t="s">
        <v>49</v>
      </c>
      <c r="D35" s="11" t="s">
        <v>105</v>
      </c>
      <c r="E35" s="11" t="s">
        <v>2</v>
      </c>
      <c r="F35" s="12">
        <f>'прил 3 '!G28</f>
        <v>3748.2</v>
      </c>
      <c r="G35" s="12">
        <f>'прил 3 '!H28</f>
        <v>3748.2</v>
      </c>
      <c r="H35" s="12">
        <f>'прил 3 '!I28</f>
        <v>3563.5</v>
      </c>
      <c r="I35" s="12">
        <f t="shared" si="2"/>
        <v>95.07230137132491</v>
      </c>
      <c r="J35" s="12">
        <f t="shared" si="1"/>
        <v>95.07230137132491</v>
      </c>
    </row>
    <row r="36" spans="1:10" ht="45">
      <c r="A36" s="14" t="s">
        <v>51</v>
      </c>
      <c r="B36" s="11" t="s">
        <v>46</v>
      </c>
      <c r="C36" s="11" t="s">
        <v>52</v>
      </c>
      <c r="D36" s="11"/>
      <c r="E36" s="11"/>
      <c r="F36" s="12">
        <f>F43+F61+F66+F37</f>
        <v>94114.5</v>
      </c>
      <c r="G36" s="12">
        <f>G43+G61+G66+G37</f>
        <v>94114.5</v>
      </c>
      <c r="H36" s="12">
        <f>H43+H61+H66+H37</f>
        <v>84219.20000000001</v>
      </c>
      <c r="I36" s="12">
        <f t="shared" si="2"/>
        <v>89.48589218451993</v>
      </c>
      <c r="J36" s="12">
        <f t="shared" si="1"/>
        <v>89.48589218451993</v>
      </c>
    </row>
    <row r="37" spans="1:10" ht="45">
      <c r="A37" s="14" t="s">
        <v>475</v>
      </c>
      <c r="B37" s="11" t="s">
        <v>46</v>
      </c>
      <c r="C37" s="11" t="s">
        <v>52</v>
      </c>
      <c r="D37" s="11" t="s">
        <v>192</v>
      </c>
      <c r="E37" s="11"/>
      <c r="F37" s="12">
        <f aca="true" t="shared" si="4" ref="F37:H41">F38</f>
        <v>5503.599999999999</v>
      </c>
      <c r="G37" s="12">
        <f t="shared" si="4"/>
        <v>5503.599999999999</v>
      </c>
      <c r="H37" s="12">
        <f t="shared" si="4"/>
        <v>5456.8</v>
      </c>
      <c r="I37" s="12">
        <f t="shared" si="2"/>
        <v>99.1496475034523</v>
      </c>
      <c r="J37" s="12">
        <f t="shared" si="1"/>
        <v>99.1496475034523</v>
      </c>
    </row>
    <row r="38" spans="1:10" ht="30">
      <c r="A38" s="13" t="s">
        <v>381</v>
      </c>
      <c r="B38" s="11" t="s">
        <v>46</v>
      </c>
      <c r="C38" s="11" t="s">
        <v>52</v>
      </c>
      <c r="D38" s="11" t="s">
        <v>322</v>
      </c>
      <c r="E38" s="11"/>
      <c r="F38" s="12">
        <f t="shared" si="4"/>
        <v>5503.599999999999</v>
      </c>
      <c r="G38" s="12">
        <f t="shared" si="4"/>
        <v>5503.599999999999</v>
      </c>
      <c r="H38" s="12">
        <f t="shared" si="4"/>
        <v>5456.8</v>
      </c>
      <c r="I38" s="12">
        <f t="shared" si="2"/>
        <v>99.1496475034523</v>
      </c>
      <c r="J38" s="12">
        <f t="shared" si="1"/>
        <v>99.1496475034523</v>
      </c>
    </row>
    <row r="39" spans="1:10" ht="30">
      <c r="A39" s="14" t="s">
        <v>325</v>
      </c>
      <c r="B39" s="11" t="s">
        <v>46</v>
      </c>
      <c r="C39" s="11" t="s">
        <v>52</v>
      </c>
      <c r="D39" s="11" t="s">
        <v>323</v>
      </c>
      <c r="E39" s="11"/>
      <c r="F39" s="12">
        <f t="shared" si="4"/>
        <v>5503.599999999999</v>
      </c>
      <c r="G39" s="12">
        <f t="shared" si="4"/>
        <v>5503.599999999999</v>
      </c>
      <c r="H39" s="12">
        <f t="shared" si="4"/>
        <v>5456.8</v>
      </c>
      <c r="I39" s="12">
        <f t="shared" si="2"/>
        <v>99.1496475034523</v>
      </c>
      <c r="J39" s="12">
        <f t="shared" si="1"/>
        <v>99.1496475034523</v>
      </c>
    </row>
    <row r="40" spans="1:10" ht="75">
      <c r="A40" s="14" t="s">
        <v>670</v>
      </c>
      <c r="B40" s="11" t="s">
        <v>46</v>
      </c>
      <c r="C40" s="11" t="s">
        <v>52</v>
      </c>
      <c r="D40" s="11" t="s">
        <v>324</v>
      </c>
      <c r="E40" s="11"/>
      <c r="F40" s="12">
        <f t="shared" si="4"/>
        <v>5503.599999999999</v>
      </c>
      <c r="G40" s="12">
        <f t="shared" si="4"/>
        <v>5503.599999999999</v>
      </c>
      <c r="H40" s="12">
        <f t="shared" si="4"/>
        <v>5456.8</v>
      </c>
      <c r="I40" s="12">
        <f t="shared" si="2"/>
        <v>99.1496475034523</v>
      </c>
      <c r="J40" s="12">
        <f t="shared" si="1"/>
        <v>99.1496475034523</v>
      </c>
    </row>
    <row r="41" spans="1:10" ht="30">
      <c r="A41" s="13" t="s">
        <v>5</v>
      </c>
      <c r="B41" s="11" t="s">
        <v>46</v>
      </c>
      <c r="C41" s="11" t="s">
        <v>52</v>
      </c>
      <c r="D41" s="11" t="s">
        <v>324</v>
      </c>
      <c r="E41" s="11" t="s">
        <v>3</v>
      </c>
      <c r="F41" s="12">
        <f t="shared" si="4"/>
        <v>5503.599999999999</v>
      </c>
      <c r="G41" s="12">
        <f t="shared" si="4"/>
        <v>5503.599999999999</v>
      </c>
      <c r="H41" s="12">
        <f t="shared" si="4"/>
        <v>5456.8</v>
      </c>
      <c r="I41" s="12">
        <f t="shared" si="2"/>
        <v>99.1496475034523</v>
      </c>
      <c r="J41" s="12">
        <f t="shared" si="1"/>
        <v>99.1496475034523</v>
      </c>
    </row>
    <row r="42" spans="1:10" ht="30">
      <c r="A42" s="13" t="s">
        <v>6</v>
      </c>
      <c r="B42" s="11" t="s">
        <v>46</v>
      </c>
      <c r="C42" s="11" t="s">
        <v>52</v>
      </c>
      <c r="D42" s="11" t="s">
        <v>324</v>
      </c>
      <c r="E42" s="11" t="s">
        <v>4</v>
      </c>
      <c r="F42" s="12">
        <f>'прил 3 '!G42</f>
        <v>5503.599999999999</v>
      </c>
      <c r="G42" s="12">
        <f>'прил 3 '!H42</f>
        <v>5503.599999999999</v>
      </c>
      <c r="H42" s="12">
        <f>'прил 3 '!I42</f>
        <v>5456.8</v>
      </c>
      <c r="I42" s="12">
        <f t="shared" si="2"/>
        <v>99.1496475034523</v>
      </c>
      <c r="J42" s="12">
        <f t="shared" si="1"/>
        <v>99.1496475034523</v>
      </c>
    </row>
    <row r="43" spans="1:10" ht="45">
      <c r="A43" s="10" t="s">
        <v>484</v>
      </c>
      <c r="B43" s="11" t="s">
        <v>46</v>
      </c>
      <c r="C43" s="11" t="s">
        <v>52</v>
      </c>
      <c r="D43" s="11" t="s">
        <v>176</v>
      </c>
      <c r="E43" s="11"/>
      <c r="F43" s="12">
        <f aca="true" t="shared" si="5" ref="F43:H44">F44</f>
        <v>82540.9</v>
      </c>
      <c r="G43" s="12">
        <f t="shared" si="5"/>
        <v>82540.9</v>
      </c>
      <c r="H43" s="12">
        <f t="shared" si="5"/>
        <v>74182.8</v>
      </c>
      <c r="I43" s="12">
        <f t="shared" si="2"/>
        <v>89.87398974326668</v>
      </c>
      <c r="J43" s="12">
        <f t="shared" si="1"/>
        <v>89.87398974326668</v>
      </c>
    </row>
    <row r="44" spans="1:10" ht="15">
      <c r="A44" s="10" t="s">
        <v>111</v>
      </c>
      <c r="B44" s="11" t="s">
        <v>46</v>
      </c>
      <c r="C44" s="11" t="s">
        <v>52</v>
      </c>
      <c r="D44" s="11" t="s">
        <v>177</v>
      </c>
      <c r="E44" s="11"/>
      <c r="F44" s="12">
        <f t="shared" si="5"/>
        <v>82540.9</v>
      </c>
      <c r="G44" s="12">
        <f t="shared" si="5"/>
        <v>82540.9</v>
      </c>
      <c r="H44" s="12">
        <f t="shared" si="5"/>
        <v>74182.8</v>
      </c>
      <c r="I44" s="12">
        <f t="shared" si="2"/>
        <v>89.87398974326668</v>
      </c>
      <c r="J44" s="12">
        <f t="shared" si="1"/>
        <v>89.87398974326668</v>
      </c>
    </row>
    <row r="45" spans="1:10" ht="30">
      <c r="A45" s="14" t="s">
        <v>121</v>
      </c>
      <c r="B45" s="11" t="s">
        <v>46</v>
      </c>
      <c r="C45" s="11" t="s">
        <v>52</v>
      </c>
      <c r="D45" s="11" t="s">
        <v>179</v>
      </c>
      <c r="E45" s="11"/>
      <c r="F45" s="12">
        <f>F46+F56</f>
        <v>82540.9</v>
      </c>
      <c r="G45" s="12">
        <f>G46+G56</f>
        <v>82540.9</v>
      </c>
      <c r="H45" s="12">
        <f>H46+H56</f>
        <v>74182.8</v>
      </c>
      <c r="I45" s="12">
        <f t="shared" si="2"/>
        <v>89.87398974326668</v>
      </c>
      <c r="J45" s="12">
        <f t="shared" si="1"/>
        <v>89.87398974326668</v>
      </c>
    </row>
    <row r="46" spans="1:10" ht="15">
      <c r="A46" s="14" t="s">
        <v>167</v>
      </c>
      <c r="B46" s="11" t="s">
        <v>46</v>
      </c>
      <c r="C46" s="11" t="s">
        <v>52</v>
      </c>
      <c r="D46" s="11" t="s">
        <v>166</v>
      </c>
      <c r="E46" s="11"/>
      <c r="F46" s="12">
        <f>F47+F49+F53+F51</f>
        <v>80425.9</v>
      </c>
      <c r="G46" s="12">
        <f>G47+G49+G53+G51</f>
        <v>80425.9</v>
      </c>
      <c r="H46" s="12">
        <f>H47+H49+H53+H51</f>
        <v>72158.1</v>
      </c>
      <c r="I46" s="12">
        <f t="shared" si="2"/>
        <v>89.71997826570795</v>
      </c>
      <c r="J46" s="12">
        <f t="shared" si="1"/>
        <v>89.71997826570795</v>
      </c>
    </row>
    <row r="47" spans="1:10" ht="60">
      <c r="A47" s="13" t="s">
        <v>0</v>
      </c>
      <c r="B47" s="11" t="s">
        <v>46</v>
      </c>
      <c r="C47" s="11" t="s">
        <v>52</v>
      </c>
      <c r="D47" s="11" t="s">
        <v>166</v>
      </c>
      <c r="E47" s="11" t="s">
        <v>228</v>
      </c>
      <c r="F47" s="12">
        <f>F48</f>
        <v>63231.899999999994</v>
      </c>
      <c r="G47" s="12">
        <f>G48</f>
        <v>63231.899999999994</v>
      </c>
      <c r="H47" s="12">
        <f>H48</f>
        <v>58317.1</v>
      </c>
      <c r="I47" s="12">
        <f t="shared" si="2"/>
        <v>92.22734094657919</v>
      </c>
      <c r="J47" s="12">
        <f t="shared" si="1"/>
        <v>92.22734094657919</v>
      </c>
    </row>
    <row r="48" spans="1:10" ht="30">
      <c r="A48" s="13" t="s">
        <v>1</v>
      </c>
      <c r="B48" s="11" t="s">
        <v>46</v>
      </c>
      <c r="C48" s="11" t="s">
        <v>52</v>
      </c>
      <c r="D48" s="11" t="s">
        <v>166</v>
      </c>
      <c r="E48" s="11" t="s">
        <v>2</v>
      </c>
      <c r="F48" s="12">
        <f>'прил 3 '!G48</f>
        <v>63231.899999999994</v>
      </c>
      <c r="G48" s="12">
        <f>'прил 3 '!H48</f>
        <v>63231.899999999994</v>
      </c>
      <c r="H48" s="12">
        <f>'прил 3 '!I48</f>
        <v>58317.1</v>
      </c>
      <c r="I48" s="12">
        <f t="shared" si="2"/>
        <v>92.22734094657919</v>
      </c>
      <c r="J48" s="12">
        <f t="shared" si="1"/>
        <v>92.22734094657919</v>
      </c>
    </row>
    <row r="49" spans="1:10" ht="30">
      <c r="A49" s="13" t="s">
        <v>5</v>
      </c>
      <c r="B49" s="11" t="s">
        <v>46</v>
      </c>
      <c r="C49" s="11" t="s">
        <v>52</v>
      </c>
      <c r="D49" s="11" t="s">
        <v>166</v>
      </c>
      <c r="E49" s="11" t="s">
        <v>3</v>
      </c>
      <c r="F49" s="12">
        <f>F50</f>
        <v>14026.400000000001</v>
      </c>
      <c r="G49" s="12">
        <f>G50</f>
        <v>14026.400000000001</v>
      </c>
      <c r="H49" s="12">
        <f>H50</f>
        <v>11160.9</v>
      </c>
      <c r="I49" s="12">
        <f t="shared" si="2"/>
        <v>79.57066674271373</v>
      </c>
      <c r="J49" s="12">
        <f t="shared" si="1"/>
        <v>79.57066674271373</v>
      </c>
    </row>
    <row r="50" spans="1:10" ht="30">
      <c r="A50" s="13" t="s">
        <v>6</v>
      </c>
      <c r="B50" s="11" t="s">
        <v>46</v>
      </c>
      <c r="C50" s="11" t="s">
        <v>52</v>
      </c>
      <c r="D50" s="11" t="s">
        <v>166</v>
      </c>
      <c r="E50" s="11" t="s">
        <v>4</v>
      </c>
      <c r="F50" s="12">
        <f>'прил 3 '!G50</f>
        <v>14026.400000000001</v>
      </c>
      <c r="G50" s="12">
        <f>'прил 3 '!H50</f>
        <v>14026.400000000001</v>
      </c>
      <c r="H50" s="12">
        <f>'прил 3 '!I50</f>
        <v>11160.9</v>
      </c>
      <c r="I50" s="12">
        <f t="shared" si="2"/>
        <v>79.57066674271373</v>
      </c>
      <c r="J50" s="12">
        <f t="shared" si="1"/>
        <v>79.57066674271373</v>
      </c>
    </row>
    <row r="51" spans="1:10" ht="15">
      <c r="A51" s="10" t="s">
        <v>9</v>
      </c>
      <c r="B51" s="11" t="s">
        <v>46</v>
      </c>
      <c r="C51" s="11" t="s">
        <v>52</v>
      </c>
      <c r="D51" s="11" t="s">
        <v>166</v>
      </c>
      <c r="E51" s="11" t="s">
        <v>7</v>
      </c>
      <c r="F51" s="12">
        <f>F52</f>
        <v>330.6</v>
      </c>
      <c r="G51" s="12">
        <f>G52</f>
        <v>330.6</v>
      </c>
      <c r="H51" s="12">
        <f>H52</f>
        <v>330.6</v>
      </c>
      <c r="I51" s="12">
        <f t="shared" si="2"/>
        <v>100</v>
      </c>
      <c r="J51" s="12">
        <f t="shared" si="1"/>
        <v>100</v>
      </c>
    </row>
    <row r="52" spans="1:10" ht="30">
      <c r="A52" s="13" t="s">
        <v>10</v>
      </c>
      <c r="B52" s="11" t="s">
        <v>46</v>
      </c>
      <c r="C52" s="11" t="s">
        <v>52</v>
      </c>
      <c r="D52" s="11" t="s">
        <v>166</v>
      </c>
      <c r="E52" s="11" t="s">
        <v>8</v>
      </c>
      <c r="F52" s="12">
        <f>'прил 3 '!G52</f>
        <v>330.6</v>
      </c>
      <c r="G52" s="12">
        <f>'прил 3 '!H52</f>
        <v>330.6</v>
      </c>
      <c r="H52" s="12">
        <f>'прил 3 '!I52</f>
        <v>330.6</v>
      </c>
      <c r="I52" s="12">
        <f t="shared" si="2"/>
        <v>100</v>
      </c>
      <c r="J52" s="12">
        <f t="shared" si="1"/>
        <v>100</v>
      </c>
    </row>
    <row r="53" spans="1:10" ht="15">
      <c r="A53" s="13" t="s">
        <v>13</v>
      </c>
      <c r="B53" s="11" t="s">
        <v>46</v>
      </c>
      <c r="C53" s="11" t="s">
        <v>52</v>
      </c>
      <c r="D53" s="11" t="s">
        <v>166</v>
      </c>
      <c r="E53" s="11" t="s">
        <v>11</v>
      </c>
      <c r="F53" s="12">
        <f>F54+F55</f>
        <v>2837</v>
      </c>
      <c r="G53" s="12">
        <f>G54+G55</f>
        <v>2837</v>
      </c>
      <c r="H53" s="12">
        <f>H54+H55</f>
        <v>2349.5</v>
      </c>
      <c r="I53" s="12">
        <f t="shared" si="2"/>
        <v>82.81635530489955</v>
      </c>
      <c r="J53" s="12">
        <f t="shared" si="1"/>
        <v>82.81635530489955</v>
      </c>
    </row>
    <row r="54" spans="1:10" ht="15">
      <c r="A54" s="10" t="s">
        <v>14</v>
      </c>
      <c r="B54" s="11" t="s">
        <v>46</v>
      </c>
      <c r="C54" s="11" t="s">
        <v>52</v>
      </c>
      <c r="D54" s="11" t="s">
        <v>166</v>
      </c>
      <c r="E54" s="11" t="s">
        <v>12</v>
      </c>
      <c r="F54" s="12">
        <f>'прил 3 '!G54</f>
        <v>2747</v>
      </c>
      <c r="G54" s="12">
        <f>'прил 3 '!H54</f>
        <v>2747</v>
      </c>
      <c r="H54" s="12">
        <f>'прил 3 '!I54</f>
        <v>2349.5</v>
      </c>
      <c r="I54" s="12">
        <f t="shared" si="2"/>
        <v>85.52966872952311</v>
      </c>
      <c r="J54" s="12">
        <f t="shared" si="1"/>
        <v>85.52966872952311</v>
      </c>
    </row>
    <row r="55" spans="1:10" ht="30">
      <c r="A55" s="10" t="s">
        <v>386</v>
      </c>
      <c r="B55" s="11" t="s">
        <v>46</v>
      </c>
      <c r="C55" s="11" t="s">
        <v>52</v>
      </c>
      <c r="D55" s="11" t="s">
        <v>166</v>
      </c>
      <c r="E55" s="11" t="s">
        <v>385</v>
      </c>
      <c r="F55" s="12">
        <f>'прил 3 '!G55</f>
        <v>90</v>
      </c>
      <c r="G55" s="12">
        <f>'прил 3 '!H55</f>
        <v>90</v>
      </c>
      <c r="H55" s="12">
        <f>'прил 3 '!I55</f>
        <v>0</v>
      </c>
      <c r="I55" s="12">
        <f t="shared" si="2"/>
        <v>0</v>
      </c>
      <c r="J55" s="12">
        <f t="shared" si="1"/>
        <v>0</v>
      </c>
    </row>
    <row r="56" spans="1:10" ht="30">
      <c r="A56" s="15" t="s">
        <v>642</v>
      </c>
      <c r="B56" s="11" t="s">
        <v>46</v>
      </c>
      <c r="C56" s="11" t="s">
        <v>52</v>
      </c>
      <c r="D56" s="11" t="s">
        <v>116</v>
      </c>
      <c r="E56" s="11"/>
      <c r="F56" s="12">
        <f>F57+F59</f>
        <v>2115</v>
      </c>
      <c r="G56" s="12">
        <f>G57+G59</f>
        <v>2115</v>
      </c>
      <c r="H56" s="12">
        <f>H57+H59</f>
        <v>2024.7</v>
      </c>
      <c r="I56" s="12">
        <f t="shared" si="2"/>
        <v>95.73049645390071</v>
      </c>
      <c r="J56" s="12">
        <f t="shared" si="1"/>
        <v>95.73049645390071</v>
      </c>
    </row>
    <row r="57" spans="1:10" ht="60">
      <c r="A57" s="13" t="s">
        <v>0</v>
      </c>
      <c r="B57" s="11" t="s">
        <v>46</v>
      </c>
      <c r="C57" s="11" t="s">
        <v>52</v>
      </c>
      <c r="D57" s="11" t="s">
        <v>116</v>
      </c>
      <c r="E57" s="11" t="s">
        <v>228</v>
      </c>
      <c r="F57" s="12">
        <f>F58</f>
        <v>1711.2</v>
      </c>
      <c r="G57" s="12">
        <f>G58</f>
        <v>1711.2</v>
      </c>
      <c r="H57" s="12">
        <f>H58</f>
        <v>1696.2</v>
      </c>
      <c r="I57" s="12">
        <f t="shared" si="2"/>
        <v>99.1234221598878</v>
      </c>
      <c r="J57" s="12">
        <f t="shared" si="1"/>
        <v>99.1234221598878</v>
      </c>
    </row>
    <row r="58" spans="1:10" ht="30">
      <c r="A58" s="13" t="s">
        <v>1</v>
      </c>
      <c r="B58" s="11" t="s">
        <v>46</v>
      </c>
      <c r="C58" s="11" t="s">
        <v>52</v>
      </c>
      <c r="D58" s="11" t="s">
        <v>116</v>
      </c>
      <c r="E58" s="11" t="s">
        <v>2</v>
      </c>
      <c r="F58" s="12">
        <f>'прил 3 '!G58</f>
        <v>1711.2</v>
      </c>
      <c r="G58" s="12">
        <f>'прил 3 '!H58</f>
        <v>1711.2</v>
      </c>
      <c r="H58" s="12">
        <f>'прил 3 '!I58</f>
        <v>1696.2</v>
      </c>
      <c r="I58" s="12">
        <f t="shared" si="2"/>
        <v>99.1234221598878</v>
      </c>
      <c r="J58" s="12">
        <f t="shared" si="1"/>
        <v>99.1234221598878</v>
      </c>
    </row>
    <row r="59" spans="1:10" ht="30">
      <c r="A59" s="13" t="s">
        <v>5</v>
      </c>
      <c r="B59" s="11" t="s">
        <v>46</v>
      </c>
      <c r="C59" s="11" t="s">
        <v>52</v>
      </c>
      <c r="D59" s="11" t="s">
        <v>116</v>
      </c>
      <c r="E59" s="11" t="s">
        <v>3</v>
      </c>
      <c r="F59" s="12">
        <f>F60</f>
        <v>403.8</v>
      </c>
      <c r="G59" s="12">
        <f>G60</f>
        <v>403.8</v>
      </c>
      <c r="H59" s="12">
        <f>H60</f>
        <v>328.5</v>
      </c>
      <c r="I59" s="12">
        <f t="shared" si="2"/>
        <v>81.35215453194651</v>
      </c>
      <c r="J59" s="12">
        <f t="shared" si="1"/>
        <v>81.35215453194651</v>
      </c>
    </row>
    <row r="60" spans="1:10" ht="30">
      <c r="A60" s="13" t="s">
        <v>6</v>
      </c>
      <c r="B60" s="11" t="s">
        <v>46</v>
      </c>
      <c r="C60" s="11" t="s">
        <v>52</v>
      </c>
      <c r="D60" s="11" t="s">
        <v>116</v>
      </c>
      <c r="E60" s="11" t="s">
        <v>4</v>
      </c>
      <c r="F60" s="12">
        <f>'прил 3 '!G60</f>
        <v>403.8</v>
      </c>
      <c r="G60" s="12">
        <f>'прил 3 '!H60</f>
        <v>403.8</v>
      </c>
      <c r="H60" s="12">
        <f>'прил 3 '!I60</f>
        <v>328.5</v>
      </c>
      <c r="I60" s="12">
        <f t="shared" si="2"/>
        <v>81.35215453194651</v>
      </c>
      <c r="J60" s="12">
        <f t="shared" si="1"/>
        <v>81.35215453194651</v>
      </c>
    </row>
    <row r="61" spans="1:10" ht="45">
      <c r="A61" s="10" t="s">
        <v>252</v>
      </c>
      <c r="B61" s="11" t="s">
        <v>46</v>
      </c>
      <c r="C61" s="11" t="s">
        <v>52</v>
      </c>
      <c r="D61" s="11" t="s">
        <v>256</v>
      </c>
      <c r="E61" s="11"/>
      <c r="F61" s="12">
        <f aca="true" t="shared" si="6" ref="F61:H64">F62</f>
        <v>5622</v>
      </c>
      <c r="G61" s="12">
        <f t="shared" si="6"/>
        <v>5622</v>
      </c>
      <c r="H61" s="12">
        <f t="shared" si="6"/>
        <v>4131.6</v>
      </c>
      <c r="I61" s="12">
        <f t="shared" si="2"/>
        <v>73.48986125933831</v>
      </c>
      <c r="J61" s="12">
        <f t="shared" si="1"/>
        <v>73.48986125933831</v>
      </c>
    </row>
    <row r="62" spans="1:10" ht="90">
      <c r="A62" s="13" t="s">
        <v>535</v>
      </c>
      <c r="B62" s="11" t="s">
        <v>46</v>
      </c>
      <c r="C62" s="11" t="s">
        <v>52</v>
      </c>
      <c r="D62" s="11" t="s">
        <v>254</v>
      </c>
      <c r="E62" s="11"/>
      <c r="F62" s="12">
        <f t="shared" si="6"/>
        <v>5622</v>
      </c>
      <c r="G62" s="12">
        <f t="shared" si="6"/>
        <v>5622</v>
      </c>
      <c r="H62" s="12">
        <f t="shared" si="6"/>
        <v>4131.6</v>
      </c>
      <c r="I62" s="12">
        <f t="shared" si="2"/>
        <v>73.48986125933831</v>
      </c>
      <c r="J62" s="12">
        <f t="shared" si="1"/>
        <v>73.48986125933831</v>
      </c>
    </row>
    <row r="63" spans="1:10" ht="60">
      <c r="A63" s="14" t="s">
        <v>646</v>
      </c>
      <c r="B63" s="11" t="s">
        <v>46</v>
      </c>
      <c r="C63" s="11" t="s">
        <v>52</v>
      </c>
      <c r="D63" s="11" t="s">
        <v>536</v>
      </c>
      <c r="E63" s="11"/>
      <c r="F63" s="12">
        <f t="shared" si="6"/>
        <v>5622</v>
      </c>
      <c r="G63" s="12">
        <f t="shared" si="6"/>
        <v>5622</v>
      </c>
      <c r="H63" s="12">
        <f t="shared" si="6"/>
        <v>4131.6</v>
      </c>
      <c r="I63" s="12">
        <f t="shared" si="2"/>
        <v>73.48986125933831</v>
      </c>
      <c r="J63" s="12">
        <f t="shared" si="1"/>
        <v>73.48986125933831</v>
      </c>
    </row>
    <row r="64" spans="1:10" ht="30">
      <c r="A64" s="13" t="s">
        <v>5</v>
      </c>
      <c r="B64" s="11" t="s">
        <v>46</v>
      </c>
      <c r="C64" s="11" t="s">
        <v>52</v>
      </c>
      <c r="D64" s="11" t="s">
        <v>536</v>
      </c>
      <c r="E64" s="11" t="s">
        <v>3</v>
      </c>
      <c r="F64" s="12">
        <f t="shared" si="6"/>
        <v>5622</v>
      </c>
      <c r="G64" s="12">
        <f t="shared" si="6"/>
        <v>5622</v>
      </c>
      <c r="H64" s="12">
        <f t="shared" si="6"/>
        <v>4131.6</v>
      </c>
      <c r="I64" s="12">
        <f t="shared" si="2"/>
        <v>73.48986125933831</v>
      </c>
      <c r="J64" s="12">
        <f t="shared" si="1"/>
        <v>73.48986125933831</v>
      </c>
    </row>
    <row r="65" spans="1:10" ht="30">
      <c r="A65" s="13" t="s">
        <v>6</v>
      </c>
      <c r="B65" s="11" t="s">
        <v>46</v>
      </c>
      <c r="C65" s="11" t="s">
        <v>52</v>
      </c>
      <c r="D65" s="11" t="s">
        <v>536</v>
      </c>
      <c r="E65" s="11" t="s">
        <v>4</v>
      </c>
      <c r="F65" s="12">
        <f>'прил 3 '!G65</f>
        <v>5622</v>
      </c>
      <c r="G65" s="12">
        <f>'прил 3 '!H65</f>
        <v>5622</v>
      </c>
      <c r="H65" s="12">
        <f>'прил 3 '!I65</f>
        <v>4131.6</v>
      </c>
      <c r="I65" s="12">
        <f t="shared" si="2"/>
        <v>73.48986125933831</v>
      </c>
      <c r="J65" s="12">
        <f t="shared" si="1"/>
        <v>73.48986125933831</v>
      </c>
    </row>
    <row r="66" spans="1:10" ht="15">
      <c r="A66" s="14" t="s">
        <v>341</v>
      </c>
      <c r="B66" s="11" t="s">
        <v>46</v>
      </c>
      <c r="C66" s="11" t="s">
        <v>52</v>
      </c>
      <c r="D66" s="11" t="s">
        <v>161</v>
      </c>
      <c r="E66" s="11"/>
      <c r="F66" s="12">
        <f aca="true" t="shared" si="7" ref="F66:H69">F67</f>
        <v>448</v>
      </c>
      <c r="G66" s="12">
        <f t="shared" si="7"/>
        <v>448</v>
      </c>
      <c r="H66" s="12">
        <f t="shared" si="7"/>
        <v>448</v>
      </c>
      <c r="I66" s="12">
        <f t="shared" si="2"/>
        <v>100</v>
      </c>
      <c r="J66" s="12">
        <f t="shared" si="1"/>
        <v>100</v>
      </c>
    </row>
    <row r="67" spans="1:10" ht="15">
      <c r="A67" s="10" t="s">
        <v>596</v>
      </c>
      <c r="B67" s="11" t="s">
        <v>46</v>
      </c>
      <c r="C67" s="11" t="s">
        <v>52</v>
      </c>
      <c r="D67" s="11" t="s">
        <v>595</v>
      </c>
      <c r="E67" s="11"/>
      <c r="F67" s="12">
        <f t="shared" si="7"/>
        <v>448</v>
      </c>
      <c r="G67" s="12">
        <f t="shared" si="7"/>
        <v>448</v>
      </c>
      <c r="H67" s="12">
        <f t="shared" si="7"/>
        <v>448</v>
      </c>
      <c r="I67" s="12">
        <f t="shared" si="2"/>
        <v>100</v>
      </c>
      <c r="J67" s="12">
        <f t="shared" si="1"/>
        <v>100</v>
      </c>
    </row>
    <row r="68" spans="1:10" ht="75">
      <c r="A68" s="47" t="s">
        <v>618</v>
      </c>
      <c r="B68" s="11" t="s">
        <v>46</v>
      </c>
      <c r="C68" s="11" t="s">
        <v>52</v>
      </c>
      <c r="D68" s="11" t="s">
        <v>619</v>
      </c>
      <c r="E68" s="11"/>
      <c r="F68" s="12">
        <f t="shared" si="7"/>
        <v>448</v>
      </c>
      <c r="G68" s="12">
        <f t="shared" si="7"/>
        <v>448</v>
      </c>
      <c r="H68" s="12">
        <f t="shared" si="7"/>
        <v>448</v>
      </c>
      <c r="I68" s="12">
        <f t="shared" si="2"/>
        <v>100</v>
      </c>
      <c r="J68" s="12">
        <f t="shared" si="1"/>
        <v>100</v>
      </c>
    </row>
    <row r="69" spans="1:10" ht="30">
      <c r="A69" s="13" t="s">
        <v>5</v>
      </c>
      <c r="B69" s="11" t="s">
        <v>46</v>
      </c>
      <c r="C69" s="11" t="s">
        <v>52</v>
      </c>
      <c r="D69" s="11" t="s">
        <v>619</v>
      </c>
      <c r="E69" s="11" t="s">
        <v>3</v>
      </c>
      <c r="F69" s="12">
        <f t="shared" si="7"/>
        <v>448</v>
      </c>
      <c r="G69" s="12">
        <f t="shared" si="7"/>
        <v>448</v>
      </c>
      <c r="H69" s="12">
        <f t="shared" si="7"/>
        <v>448</v>
      </c>
      <c r="I69" s="12">
        <f t="shared" si="2"/>
        <v>100</v>
      </c>
      <c r="J69" s="12">
        <f t="shared" si="1"/>
        <v>100</v>
      </c>
    </row>
    <row r="70" spans="1:10" ht="30">
      <c r="A70" s="13" t="s">
        <v>6</v>
      </c>
      <c r="B70" s="11" t="s">
        <v>46</v>
      </c>
      <c r="C70" s="11" t="s">
        <v>52</v>
      </c>
      <c r="D70" s="11" t="s">
        <v>619</v>
      </c>
      <c r="E70" s="11" t="s">
        <v>4</v>
      </c>
      <c r="F70" s="12">
        <f>'прил 3 '!G70</f>
        <v>448</v>
      </c>
      <c r="G70" s="12">
        <f>'прил 3 '!H70</f>
        <v>448</v>
      </c>
      <c r="H70" s="12">
        <f>'прил 3 '!I70</f>
        <v>448</v>
      </c>
      <c r="I70" s="12">
        <f t="shared" si="2"/>
        <v>100</v>
      </c>
      <c r="J70" s="12">
        <f t="shared" si="1"/>
        <v>100</v>
      </c>
    </row>
    <row r="71" spans="1:10" ht="30">
      <c r="A71" s="14" t="s">
        <v>53</v>
      </c>
      <c r="B71" s="11" t="s">
        <v>46</v>
      </c>
      <c r="C71" s="11" t="s">
        <v>54</v>
      </c>
      <c r="D71" s="11"/>
      <c r="E71" s="11"/>
      <c r="F71" s="12">
        <f>F72+F82</f>
        <v>17231.6</v>
      </c>
      <c r="G71" s="12">
        <f>G72+G82</f>
        <v>17231.6</v>
      </c>
      <c r="H71" s="12">
        <f>H72+H82</f>
        <v>16519.199999999997</v>
      </c>
      <c r="I71" s="12">
        <f t="shared" si="2"/>
        <v>95.86573504491747</v>
      </c>
      <c r="J71" s="12">
        <f t="shared" si="1"/>
        <v>95.86573504491747</v>
      </c>
    </row>
    <row r="72" spans="1:10" ht="45">
      <c r="A72" s="10" t="s">
        <v>484</v>
      </c>
      <c r="B72" s="11" t="s">
        <v>46</v>
      </c>
      <c r="C72" s="11" t="s">
        <v>54</v>
      </c>
      <c r="D72" s="11" t="s">
        <v>176</v>
      </c>
      <c r="E72" s="11"/>
      <c r="F72" s="12">
        <f aca="true" t="shared" si="8" ref="F72:H74">F73</f>
        <v>11700</v>
      </c>
      <c r="G72" s="12">
        <f t="shared" si="8"/>
        <v>11700</v>
      </c>
      <c r="H72" s="12">
        <f t="shared" si="8"/>
        <v>11357</v>
      </c>
      <c r="I72" s="12">
        <f t="shared" si="2"/>
        <v>97.06837606837607</v>
      </c>
      <c r="J72" s="12">
        <f t="shared" si="1"/>
        <v>97.06837606837607</v>
      </c>
    </row>
    <row r="73" spans="1:10" ht="15">
      <c r="A73" s="10" t="s">
        <v>111</v>
      </c>
      <c r="B73" s="11" t="s">
        <v>46</v>
      </c>
      <c r="C73" s="11" t="s">
        <v>54</v>
      </c>
      <c r="D73" s="11" t="s">
        <v>177</v>
      </c>
      <c r="E73" s="11"/>
      <c r="F73" s="12">
        <f t="shared" si="8"/>
        <v>11700</v>
      </c>
      <c r="G73" s="12">
        <f t="shared" si="8"/>
        <v>11700</v>
      </c>
      <c r="H73" s="12">
        <f t="shared" si="8"/>
        <v>11357</v>
      </c>
      <c r="I73" s="12">
        <f t="shared" si="2"/>
        <v>97.06837606837607</v>
      </c>
      <c r="J73" s="12">
        <f t="shared" si="1"/>
        <v>97.06837606837607</v>
      </c>
    </row>
    <row r="74" spans="1:10" ht="30">
      <c r="A74" s="14" t="s">
        <v>121</v>
      </c>
      <c r="B74" s="11" t="s">
        <v>46</v>
      </c>
      <c r="C74" s="11" t="s">
        <v>54</v>
      </c>
      <c r="D74" s="11" t="s">
        <v>179</v>
      </c>
      <c r="E74" s="11"/>
      <c r="F74" s="12">
        <f t="shared" si="8"/>
        <v>11700</v>
      </c>
      <c r="G74" s="12">
        <f t="shared" si="8"/>
        <v>11700</v>
      </c>
      <c r="H74" s="12">
        <f t="shared" si="8"/>
        <v>11357</v>
      </c>
      <c r="I74" s="12">
        <f t="shared" si="2"/>
        <v>97.06837606837607</v>
      </c>
      <c r="J74" s="12">
        <f t="shared" si="1"/>
        <v>97.06837606837607</v>
      </c>
    </row>
    <row r="75" spans="1:10" ht="15">
      <c r="A75" s="14" t="s">
        <v>167</v>
      </c>
      <c r="B75" s="11" t="s">
        <v>46</v>
      </c>
      <c r="C75" s="11" t="s">
        <v>54</v>
      </c>
      <c r="D75" s="11" t="s">
        <v>166</v>
      </c>
      <c r="E75" s="11"/>
      <c r="F75" s="12">
        <f>F76+F78+F80</f>
        <v>11700</v>
      </c>
      <c r="G75" s="12">
        <f>G76+G78+G80</f>
        <v>11700</v>
      </c>
      <c r="H75" s="12">
        <f>H76+H78+H80</f>
        <v>11357</v>
      </c>
      <c r="I75" s="12">
        <f t="shared" si="2"/>
        <v>97.06837606837607</v>
      </c>
      <c r="J75" s="12">
        <f t="shared" si="1"/>
        <v>97.06837606837607</v>
      </c>
    </row>
    <row r="76" spans="1:10" ht="60">
      <c r="A76" s="13" t="s">
        <v>0</v>
      </c>
      <c r="B76" s="11" t="s">
        <v>46</v>
      </c>
      <c r="C76" s="11" t="s">
        <v>54</v>
      </c>
      <c r="D76" s="11" t="s">
        <v>166</v>
      </c>
      <c r="E76" s="11" t="s">
        <v>228</v>
      </c>
      <c r="F76" s="12">
        <f>F77</f>
        <v>10784</v>
      </c>
      <c r="G76" s="12">
        <f>G77</f>
        <v>10784</v>
      </c>
      <c r="H76" s="12">
        <f>H77</f>
        <v>10615.2</v>
      </c>
      <c r="I76" s="12">
        <f t="shared" si="2"/>
        <v>98.43471810089022</v>
      </c>
      <c r="J76" s="12">
        <f t="shared" si="1"/>
        <v>98.43471810089022</v>
      </c>
    </row>
    <row r="77" spans="1:10" ht="30">
      <c r="A77" s="13" t="s">
        <v>1</v>
      </c>
      <c r="B77" s="11" t="s">
        <v>46</v>
      </c>
      <c r="C77" s="11" t="s">
        <v>54</v>
      </c>
      <c r="D77" s="11" t="s">
        <v>166</v>
      </c>
      <c r="E77" s="11" t="s">
        <v>2</v>
      </c>
      <c r="F77" s="12">
        <f>'прил 3 '!G1137</f>
        <v>10784</v>
      </c>
      <c r="G77" s="12">
        <f>'прил 3 '!H1137</f>
        <v>10784</v>
      </c>
      <c r="H77" s="12">
        <f>'прил 3 '!I1137</f>
        <v>10615.2</v>
      </c>
      <c r="I77" s="12">
        <f t="shared" si="2"/>
        <v>98.43471810089022</v>
      </c>
      <c r="J77" s="12">
        <f t="shared" si="1"/>
        <v>98.43471810089022</v>
      </c>
    </row>
    <row r="78" spans="1:10" ht="30">
      <c r="A78" s="13" t="s">
        <v>5</v>
      </c>
      <c r="B78" s="11" t="s">
        <v>46</v>
      </c>
      <c r="C78" s="11" t="s">
        <v>54</v>
      </c>
      <c r="D78" s="11" t="s">
        <v>166</v>
      </c>
      <c r="E78" s="11" t="s">
        <v>3</v>
      </c>
      <c r="F78" s="12">
        <f>F79</f>
        <v>901</v>
      </c>
      <c r="G78" s="12">
        <f>G79</f>
        <v>901</v>
      </c>
      <c r="H78" s="12">
        <f>H79</f>
        <v>741.3</v>
      </c>
      <c r="I78" s="12">
        <f t="shared" si="2"/>
        <v>82.27524972253052</v>
      </c>
      <c r="J78" s="12">
        <f t="shared" si="1"/>
        <v>82.27524972253052</v>
      </c>
    </row>
    <row r="79" spans="1:10" ht="30">
      <c r="A79" s="13" t="s">
        <v>6</v>
      </c>
      <c r="B79" s="11" t="s">
        <v>46</v>
      </c>
      <c r="C79" s="11" t="s">
        <v>54</v>
      </c>
      <c r="D79" s="11" t="s">
        <v>166</v>
      </c>
      <c r="E79" s="11" t="s">
        <v>4</v>
      </c>
      <c r="F79" s="12">
        <f>'прил 3 '!G1139</f>
        <v>901</v>
      </c>
      <c r="G79" s="12">
        <f>'прил 3 '!H1139</f>
        <v>901</v>
      </c>
      <c r="H79" s="12">
        <f>'прил 3 '!I1139</f>
        <v>741.3</v>
      </c>
      <c r="I79" s="12">
        <f t="shared" si="2"/>
        <v>82.27524972253052</v>
      </c>
      <c r="J79" s="12">
        <f t="shared" si="1"/>
        <v>82.27524972253052</v>
      </c>
    </row>
    <row r="80" spans="1:10" ht="15">
      <c r="A80" s="13" t="s">
        <v>13</v>
      </c>
      <c r="B80" s="11" t="s">
        <v>46</v>
      </c>
      <c r="C80" s="11" t="s">
        <v>54</v>
      </c>
      <c r="D80" s="11" t="s">
        <v>166</v>
      </c>
      <c r="E80" s="11" t="s">
        <v>11</v>
      </c>
      <c r="F80" s="12">
        <f>F81</f>
        <v>15</v>
      </c>
      <c r="G80" s="12">
        <f>G81</f>
        <v>15</v>
      </c>
      <c r="H80" s="12">
        <f>H81</f>
        <v>0.5</v>
      </c>
      <c r="I80" s="12">
        <f t="shared" si="2"/>
        <v>3.3333333333333335</v>
      </c>
      <c r="J80" s="12">
        <f t="shared" si="1"/>
        <v>3.3333333333333335</v>
      </c>
    </row>
    <row r="81" spans="1:10" ht="15">
      <c r="A81" s="10" t="s">
        <v>14</v>
      </c>
      <c r="B81" s="11" t="s">
        <v>46</v>
      </c>
      <c r="C81" s="11" t="s">
        <v>54</v>
      </c>
      <c r="D81" s="11" t="s">
        <v>166</v>
      </c>
      <c r="E81" s="11" t="s">
        <v>12</v>
      </c>
      <c r="F81" s="12">
        <f>'прил 3 '!G1141</f>
        <v>15</v>
      </c>
      <c r="G81" s="12">
        <f>'прил 3 '!H1141</f>
        <v>15</v>
      </c>
      <c r="H81" s="12">
        <f>'прил 3 '!I1141</f>
        <v>0.5</v>
      </c>
      <c r="I81" s="12">
        <f t="shared" si="2"/>
        <v>3.3333333333333335</v>
      </c>
      <c r="J81" s="12">
        <f t="shared" si="1"/>
        <v>3.3333333333333335</v>
      </c>
    </row>
    <row r="82" spans="1:10" ht="30">
      <c r="A82" s="10" t="s">
        <v>227</v>
      </c>
      <c r="B82" s="11" t="s">
        <v>46</v>
      </c>
      <c r="C82" s="11" t="s">
        <v>54</v>
      </c>
      <c r="D82" s="11" t="s">
        <v>155</v>
      </c>
      <c r="E82" s="11"/>
      <c r="F82" s="12">
        <f>F83+F90</f>
        <v>5531.6</v>
      </c>
      <c r="G82" s="12">
        <f>G83+G90</f>
        <v>5531.6</v>
      </c>
      <c r="H82" s="12">
        <f>H83+H90</f>
        <v>5162.199999999999</v>
      </c>
      <c r="I82" s="12">
        <f t="shared" si="2"/>
        <v>93.3220044833321</v>
      </c>
      <c r="J82" s="12">
        <f t="shared" si="1"/>
        <v>93.3220044833321</v>
      </c>
    </row>
    <row r="83" spans="1:10" ht="15">
      <c r="A83" s="14" t="s">
        <v>50</v>
      </c>
      <c r="B83" s="11" t="s">
        <v>46</v>
      </c>
      <c r="C83" s="11" t="s">
        <v>54</v>
      </c>
      <c r="D83" s="11" t="s">
        <v>157</v>
      </c>
      <c r="E83" s="11"/>
      <c r="F83" s="12">
        <f>F84+F86+F88</f>
        <v>3670.7000000000003</v>
      </c>
      <c r="G83" s="12">
        <f>G84+G86+G88</f>
        <v>3670.7000000000003</v>
      </c>
      <c r="H83" s="12">
        <f>H84+H86+H88</f>
        <v>3314.0999999999995</v>
      </c>
      <c r="I83" s="12">
        <f t="shared" si="2"/>
        <v>90.28523169967579</v>
      </c>
      <c r="J83" s="12">
        <f aca="true" t="shared" si="9" ref="J83:J146">H83/G83*100</f>
        <v>90.28523169967579</v>
      </c>
    </row>
    <row r="84" spans="1:10" ht="60">
      <c r="A84" s="13" t="s">
        <v>0</v>
      </c>
      <c r="B84" s="11" t="s">
        <v>46</v>
      </c>
      <c r="C84" s="11" t="s">
        <v>54</v>
      </c>
      <c r="D84" s="11" t="s">
        <v>157</v>
      </c>
      <c r="E84" s="11" t="s">
        <v>228</v>
      </c>
      <c r="F84" s="12">
        <f>F85</f>
        <v>3175.3</v>
      </c>
      <c r="G84" s="12">
        <f>G85</f>
        <v>3175.3</v>
      </c>
      <c r="H84" s="12">
        <f>H85</f>
        <v>3011.7</v>
      </c>
      <c r="I84" s="12">
        <f aca="true" t="shared" si="10" ref="I84:I147">H84/F84*100</f>
        <v>94.84773092306239</v>
      </c>
      <c r="J84" s="12">
        <f t="shared" si="9"/>
        <v>94.84773092306239</v>
      </c>
    </row>
    <row r="85" spans="1:10" ht="30">
      <c r="A85" s="13" t="s">
        <v>1</v>
      </c>
      <c r="B85" s="11" t="s">
        <v>46</v>
      </c>
      <c r="C85" s="11" t="s">
        <v>54</v>
      </c>
      <c r="D85" s="11" t="s">
        <v>157</v>
      </c>
      <c r="E85" s="11" t="s">
        <v>2</v>
      </c>
      <c r="F85" s="12">
        <f>'прил 3 '!G1156</f>
        <v>3175.3</v>
      </c>
      <c r="G85" s="12">
        <f>'прил 3 '!H1156</f>
        <v>3175.3</v>
      </c>
      <c r="H85" s="12">
        <f>'прил 3 '!I1156</f>
        <v>3011.7</v>
      </c>
      <c r="I85" s="12">
        <f t="shared" si="10"/>
        <v>94.84773092306239</v>
      </c>
      <c r="J85" s="12">
        <f t="shared" si="9"/>
        <v>94.84773092306239</v>
      </c>
    </row>
    <row r="86" spans="1:10" ht="30">
      <c r="A86" s="13" t="s">
        <v>5</v>
      </c>
      <c r="B86" s="11" t="s">
        <v>46</v>
      </c>
      <c r="C86" s="11" t="s">
        <v>54</v>
      </c>
      <c r="D86" s="11" t="s">
        <v>157</v>
      </c>
      <c r="E86" s="11" t="s">
        <v>3</v>
      </c>
      <c r="F86" s="12">
        <f>F87</f>
        <v>385.4</v>
      </c>
      <c r="G86" s="12">
        <f>G87</f>
        <v>385.4</v>
      </c>
      <c r="H86" s="12">
        <f>H87</f>
        <v>217.7</v>
      </c>
      <c r="I86" s="12">
        <f t="shared" si="10"/>
        <v>56.48676699532953</v>
      </c>
      <c r="J86" s="12">
        <f t="shared" si="9"/>
        <v>56.48676699532953</v>
      </c>
    </row>
    <row r="87" spans="1:10" ht="30">
      <c r="A87" s="13" t="s">
        <v>6</v>
      </c>
      <c r="B87" s="11" t="s">
        <v>46</v>
      </c>
      <c r="C87" s="11" t="s">
        <v>54</v>
      </c>
      <c r="D87" s="11" t="s">
        <v>157</v>
      </c>
      <c r="E87" s="11" t="s">
        <v>4</v>
      </c>
      <c r="F87" s="12">
        <f>'прил 3 '!G1158</f>
        <v>385.4</v>
      </c>
      <c r="G87" s="12">
        <f>'прил 3 '!H1158</f>
        <v>385.4</v>
      </c>
      <c r="H87" s="12">
        <f>'прил 3 '!I1158</f>
        <v>217.7</v>
      </c>
      <c r="I87" s="12">
        <f t="shared" si="10"/>
        <v>56.48676699532953</v>
      </c>
      <c r="J87" s="12">
        <f t="shared" si="9"/>
        <v>56.48676699532953</v>
      </c>
    </row>
    <row r="88" spans="1:10" ht="15">
      <c r="A88" s="13" t="s">
        <v>13</v>
      </c>
      <c r="B88" s="11" t="s">
        <v>46</v>
      </c>
      <c r="C88" s="11" t="s">
        <v>54</v>
      </c>
      <c r="D88" s="11" t="s">
        <v>157</v>
      </c>
      <c r="E88" s="11" t="s">
        <v>11</v>
      </c>
      <c r="F88" s="12">
        <f>F89</f>
        <v>110</v>
      </c>
      <c r="G88" s="12">
        <f>G89</f>
        <v>110</v>
      </c>
      <c r="H88" s="12">
        <f>H89</f>
        <v>84.7</v>
      </c>
      <c r="I88" s="12">
        <f t="shared" si="10"/>
        <v>77</v>
      </c>
      <c r="J88" s="12">
        <f t="shared" si="9"/>
        <v>77</v>
      </c>
    </row>
    <row r="89" spans="1:10" ht="15">
      <c r="A89" s="10" t="s">
        <v>14</v>
      </c>
      <c r="B89" s="11" t="s">
        <v>46</v>
      </c>
      <c r="C89" s="11" t="s">
        <v>54</v>
      </c>
      <c r="D89" s="11" t="s">
        <v>157</v>
      </c>
      <c r="E89" s="11" t="s">
        <v>12</v>
      </c>
      <c r="F89" s="12">
        <f>'прил 3 '!G1160</f>
        <v>110</v>
      </c>
      <c r="G89" s="12">
        <f>'прил 3 '!H1160</f>
        <v>110</v>
      </c>
      <c r="H89" s="12">
        <f>'прил 3 '!I1160</f>
        <v>84.7</v>
      </c>
      <c r="I89" s="12">
        <f t="shared" si="10"/>
        <v>77</v>
      </c>
      <c r="J89" s="12">
        <f t="shared" si="9"/>
        <v>77</v>
      </c>
    </row>
    <row r="90" spans="1:10" ht="15">
      <c r="A90" s="13" t="s">
        <v>27</v>
      </c>
      <c r="B90" s="11" t="s">
        <v>46</v>
      </c>
      <c r="C90" s="11" t="s">
        <v>54</v>
      </c>
      <c r="D90" s="11" t="s">
        <v>158</v>
      </c>
      <c r="E90" s="11"/>
      <c r="F90" s="12">
        <f aca="true" t="shared" si="11" ref="F90:H91">F91</f>
        <v>1860.8999999999999</v>
      </c>
      <c r="G90" s="12">
        <f t="shared" si="11"/>
        <v>1860.8999999999999</v>
      </c>
      <c r="H90" s="12">
        <f t="shared" si="11"/>
        <v>1848.1</v>
      </c>
      <c r="I90" s="12">
        <f t="shared" si="10"/>
        <v>99.31216078241711</v>
      </c>
      <c r="J90" s="12">
        <f t="shared" si="9"/>
        <v>99.31216078241711</v>
      </c>
    </row>
    <row r="91" spans="1:10" ht="60">
      <c r="A91" s="13" t="s">
        <v>0</v>
      </c>
      <c r="B91" s="11" t="s">
        <v>46</v>
      </c>
      <c r="C91" s="11" t="s">
        <v>54</v>
      </c>
      <c r="D91" s="11" t="s">
        <v>158</v>
      </c>
      <c r="E91" s="11" t="s">
        <v>228</v>
      </c>
      <c r="F91" s="12">
        <f t="shared" si="11"/>
        <v>1860.8999999999999</v>
      </c>
      <c r="G91" s="12">
        <f t="shared" si="11"/>
        <v>1860.8999999999999</v>
      </c>
      <c r="H91" s="12">
        <f t="shared" si="11"/>
        <v>1848.1</v>
      </c>
      <c r="I91" s="12">
        <f t="shared" si="10"/>
        <v>99.31216078241711</v>
      </c>
      <c r="J91" s="12">
        <f t="shared" si="9"/>
        <v>99.31216078241711</v>
      </c>
    </row>
    <row r="92" spans="1:10" ht="30">
      <c r="A92" s="13" t="s">
        <v>1</v>
      </c>
      <c r="B92" s="11" t="s">
        <v>46</v>
      </c>
      <c r="C92" s="11" t="s">
        <v>54</v>
      </c>
      <c r="D92" s="11" t="s">
        <v>158</v>
      </c>
      <c r="E92" s="11" t="s">
        <v>2</v>
      </c>
      <c r="F92" s="12">
        <f>'прил 3 '!G1163</f>
        <v>1860.8999999999999</v>
      </c>
      <c r="G92" s="12">
        <f>'прил 3 '!H1163</f>
        <v>1860.8999999999999</v>
      </c>
      <c r="H92" s="12">
        <f>'прил 3 '!I1163</f>
        <v>1848.1</v>
      </c>
      <c r="I92" s="12">
        <f t="shared" si="10"/>
        <v>99.31216078241711</v>
      </c>
      <c r="J92" s="12">
        <f t="shared" si="9"/>
        <v>99.31216078241711</v>
      </c>
    </row>
    <row r="93" spans="1:10" ht="15">
      <c r="A93" s="14" t="s">
        <v>57</v>
      </c>
      <c r="B93" s="11" t="s">
        <v>46</v>
      </c>
      <c r="C93" s="11" t="s">
        <v>56</v>
      </c>
      <c r="D93" s="11"/>
      <c r="E93" s="11"/>
      <c r="F93" s="12">
        <f aca="true" t="shared" si="12" ref="F93:H96">F94</f>
        <v>1000</v>
      </c>
      <c r="G93" s="12">
        <f t="shared" si="12"/>
        <v>1000</v>
      </c>
      <c r="H93" s="12">
        <f t="shared" si="12"/>
        <v>0</v>
      </c>
      <c r="I93" s="12">
        <f t="shared" si="10"/>
        <v>0</v>
      </c>
      <c r="J93" s="12">
        <f t="shared" si="9"/>
        <v>0</v>
      </c>
    </row>
    <row r="94" spans="1:10" ht="15">
      <c r="A94" s="14" t="s">
        <v>341</v>
      </c>
      <c r="B94" s="11" t="s">
        <v>46</v>
      </c>
      <c r="C94" s="11" t="s">
        <v>56</v>
      </c>
      <c r="D94" s="11" t="s">
        <v>161</v>
      </c>
      <c r="E94" s="11"/>
      <c r="F94" s="12">
        <f t="shared" si="12"/>
        <v>1000</v>
      </c>
      <c r="G94" s="12">
        <f t="shared" si="12"/>
        <v>1000</v>
      </c>
      <c r="H94" s="12">
        <f t="shared" si="12"/>
        <v>0</v>
      </c>
      <c r="I94" s="12">
        <f t="shared" si="10"/>
        <v>0</v>
      </c>
      <c r="J94" s="12">
        <f t="shared" si="9"/>
        <v>0</v>
      </c>
    </row>
    <row r="95" spans="1:10" ht="15">
      <c r="A95" s="14" t="s">
        <v>59</v>
      </c>
      <c r="B95" s="11" t="s">
        <v>46</v>
      </c>
      <c r="C95" s="11" t="s">
        <v>56</v>
      </c>
      <c r="D95" s="11" t="s">
        <v>164</v>
      </c>
      <c r="E95" s="11"/>
      <c r="F95" s="12">
        <f t="shared" si="12"/>
        <v>1000</v>
      </c>
      <c r="G95" s="12">
        <f t="shared" si="12"/>
        <v>1000</v>
      </c>
      <c r="H95" s="12">
        <f t="shared" si="12"/>
        <v>0</v>
      </c>
      <c r="I95" s="12">
        <f t="shared" si="10"/>
        <v>0</v>
      </c>
      <c r="J95" s="12">
        <f t="shared" si="9"/>
        <v>0</v>
      </c>
    </row>
    <row r="96" spans="1:10" ht="15">
      <c r="A96" s="16" t="s">
        <v>13</v>
      </c>
      <c r="B96" s="11" t="s">
        <v>46</v>
      </c>
      <c r="C96" s="11" t="s">
        <v>56</v>
      </c>
      <c r="D96" s="11" t="s">
        <v>164</v>
      </c>
      <c r="E96" s="11" t="s">
        <v>11</v>
      </c>
      <c r="F96" s="12">
        <f t="shared" si="12"/>
        <v>1000</v>
      </c>
      <c r="G96" s="12">
        <f t="shared" si="12"/>
        <v>1000</v>
      </c>
      <c r="H96" s="12">
        <f t="shared" si="12"/>
        <v>0</v>
      </c>
      <c r="I96" s="12">
        <f t="shared" si="10"/>
        <v>0</v>
      </c>
      <c r="J96" s="12">
        <f t="shared" si="9"/>
        <v>0</v>
      </c>
    </row>
    <row r="97" spans="1:10" ht="15">
      <c r="A97" s="14" t="s">
        <v>90</v>
      </c>
      <c r="B97" s="11" t="s">
        <v>46</v>
      </c>
      <c r="C97" s="11" t="s">
        <v>56</v>
      </c>
      <c r="D97" s="11" t="s">
        <v>164</v>
      </c>
      <c r="E97" s="11" t="s">
        <v>88</v>
      </c>
      <c r="F97" s="12">
        <f>'прил 3 '!G75</f>
        <v>1000</v>
      </c>
      <c r="G97" s="12">
        <f>'прил 3 '!H75</f>
        <v>1000</v>
      </c>
      <c r="H97" s="12">
        <f>'прил 3 '!I75</f>
        <v>0</v>
      </c>
      <c r="I97" s="12">
        <f t="shared" si="10"/>
        <v>0</v>
      </c>
      <c r="J97" s="12">
        <f t="shared" si="9"/>
        <v>0</v>
      </c>
    </row>
    <row r="98" spans="1:10" ht="15">
      <c r="A98" s="14" t="s">
        <v>60</v>
      </c>
      <c r="B98" s="11" t="s">
        <v>46</v>
      </c>
      <c r="C98" s="11" t="s">
        <v>28</v>
      </c>
      <c r="D98" s="11"/>
      <c r="E98" s="11"/>
      <c r="F98" s="12">
        <f>F113+F158+F99+F130+F135+F147+F107</f>
        <v>103639</v>
      </c>
      <c r="G98" s="12">
        <f>G113+G158+G99+G130+G135+G147+G107</f>
        <v>103639</v>
      </c>
      <c r="H98" s="12">
        <f>H113+H158+H99+H130+H135+H147+H107</f>
        <v>91936.4</v>
      </c>
      <c r="I98" s="12">
        <f t="shared" si="10"/>
        <v>88.70830478873782</v>
      </c>
      <c r="J98" s="12">
        <f t="shared" si="9"/>
        <v>88.70830478873782</v>
      </c>
    </row>
    <row r="99" spans="1:10" ht="30">
      <c r="A99" s="10" t="s">
        <v>237</v>
      </c>
      <c r="B99" s="11" t="s">
        <v>46</v>
      </c>
      <c r="C99" s="11" t="s">
        <v>28</v>
      </c>
      <c r="D99" s="11" t="s">
        <v>137</v>
      </c>
      <c r="E99" s="11"/>
      <c r="F99" s="12">
        <f aca="true" t="shared" si="13" ref="F99:H101">F100</f>
        <v>2077</v>
      </c>
      <c r="G99" s="12">
        <f t="shared" si="13"/>
        <v>2077</v>
      </c>
      <c r="H99" s="12">
        <f t="shared" si="13"/>
        <v>1915.1999999999998</v>
      </c>
      <c r="I99" s="12">
        <f t="shared" si="10"/>
        <v>92.20991815117958</v>
      </c>
      <c r="J99" s="12">
        <f t="shared" si="9"/>
        <v>92.20991815117958</v>
      </c>
    </row>
    <row r="100" spans="1:10" ht="15">
      <c r="A100" s="14" t="s">
        <v>107</v>
      </c>
      <c r="B100" s="11" t="s">
        <v>46</v>
      </c>
      <c r="C100" s="11" t="s">
        <v>28</v>
      </c>
      <c r="D100" s="11" t="s">
        <v>142</v>
      </c>
      <c r="E100" s="11"/>
      <c r="F100" s="12">
        <f t="shared" si="13"/>
        <v>2077</v>
      </c>
      <c r="G100" s="12">
        <f t="shared" si="13"/>
        <v>2077</v>
      </c>
      <c r="H100" s="12">
        <f t="shared" si="13"/>
        <v>1915.1999999999998</v>
      </c>
      <c r="I100" s="12">
        <f t="shared" si="10"/>
        <v>92.20991815117958</v>
      </c>
      <c r="J100" s="12">
        <f t="shared" si="9"/>
        <v>92.20991815117958</v>
      </c>
    </row>
    <row r="101" spans="1:10" ht="60">
      <c r="A101" s="14" t="s">
        <v>122</v>
      </c>
      <c r="B101" s="11" t="s">
        <v>46</v>
      </c>
      <c r="C101" s="11" t="s">
        <v>28</v>
      </c>
      <c r="D101" s="11" t="s">
        <v>265</v>
      </c>
      <c r="E101" s="11"/>
      <c r="F101" s="12">
        <f t="shared" si="13"/>
        <v>2077</v>
      </c>
      <c r="G101" s="12">
        <f t="shared" si="13"/>
        <v>2077</v>
      </c>
      <c r="H101" s="12">
        <f t="shared" si="13"/>
        <v>1915.1999999999998</v>
      </c>
      <c r="I101" s="12">
        <f t="shared" si="10"/>
        <v>92.20991815117958</v>
      </c>
      <c r="J101" s="12">
        <f t="shared" si="9"/>
        <v>92.20991815117958</v>
      </c>
    </row>
    <row r="102" spans="1:10" ht="60">
      <c r="A102" s="14" t="s">
        <v>641</v>
      </c>
      <c r="B102" s="11" t="s">
        <v>46</v>
      </c>
      <c r="C102" s="11" t="s">
        <v>28</v>
      </c>
      <c r="D102" s="11" t="s">
        <v>266</v>
      </c>
      <c r="E102" s="11"/>
      <c r="F102" s="12">
        <f>F103+F105</f>
        <v>2077</v>
      </c>
      <c r="G102" s="12">
        <f>G103+G105</f>
        <v>2077</v>
      </c>
      <c r="H102" s="12">
        <f>H103+H105</f>
        <v>1915.1999999999998</v>
      </c>
      <c r="I102" s="12">
        <f t="shared" si="10"/>
        <v>92.20991815117958</v>
      </c>
      <c r="J102" s="12">
        <f t="shared" si="9"/>
        <v>92.20991815117958</v>
      </c>
    </row>
    <row r="103" spans="1:10" ht="60">
      <c r="A103" s="13" t="s">
        <v>0</v>
      </c>
      <c r="B103" s="11" t="s">
        <v>46</v>
      </c>
      <c r="C103" s="11" t="s">
        <v>28</v>
      </c>
      <c r="D103" s="11" t="s">
        <v>266</v>
      </c>
      <c r="E103" s="11" t="s">
        <v>228</v>
      </c>
      <c r="F103" s="12">
        <f>F104</f>
        <v>1832.1000000000001</v>
      </c>
      <c r="G103" s="12">
        <f>G104</f>
        <v>1832.1000000000001</v>
      </c>
      <c r="H103" s="12">
        <f>H104</f>
        <v>1829.6</v>
      </c>
      <c r="I103" s="12">
        <f t="shared" si="10"/>
        <v>99.86354456634461</v>
      </c>
      <c r="J103" s="12">
        <f t="shared" si="9"/>
        <v>99.86354456634461</v>
      </c>
    </row>
    <row r="104" spans="1:10" ht="30">
      <c r="A104" s="13" t="s">
        <v>1</v>
      </c>
      <c r="B104" s="11" t="s">
        <v>46</v>
      </c>
      <c r="C104" s="11" t="s">
        <v>28</v>
      </c>
      <c r="D104" s="11" t="s">
        <v>266</v>
      </c>
      <c r="E104" s="11" t="s">
        <v>2</v>
      </c>
      <c r="F104" s="12">
        <f>'прил 3 '!G82</f>
        <v>1832.1000000000001</v>
      </c>
      <c r="G104" s="12">
        <f>'прил 3 '!H82</f>
        <v>1832.1000000000001</v>
      </c>
      <c r="H104" s="12">
        <f>'прил 3 '!I82</f>
        <v>1829.6</v>
      </c>
      <c r="I104" s="12">
        <f t="shared" si="10"/>
        <v>99.86354456634461</v>
      </c>
      <c r="J104" s="12">
        <f t="shared" si="9"/>
        <v>99.86354456634461</v>
      </c>
    </row>
    <row r="105" spans="1:10" ht="30">
      <c r="A105" s="13" t="s">
        <v>5</v>
      </c>
      <c r="B105" s="11" t="s">
        <v>46</v>
      </c>
      <c r="C105" s="11" t="s">
        <v>28</v>
      </c>
      <c r="D105" s="11" t="s">
        <v>266</v>
      </c>
      <c r="E105" s="11" t="s">
        <v>3</v>
      </c>
      <c r="F105" s="12">
        <f>F106</f>
        <v>244.9</v>
      </c>
      <c r="G105" s="12">
        <f>G106</f>
        <v>244.9</v>
      </c>
      <c r="H105" s="12">
        <f>H106</f>
        <v>85.6</v>
      </c>
      <c r="I105" s="12">
        <f t="shared" si="10"/>
        <v>34.95304205798285</v>
      </c>
      <c r="J105" s="12">
        <f t="shared" si="9"/>
        <v>34.95304205798285</v>
      </c>
    </row>
    <row r="106" spans="1:10" ht="30">
      <c r="A106" s="13" t="s">
        <v>6</v>
      </c>
      <c r="B106" s="11" t="s">
        <v>46</v>
      </c>
      <c r="C106" s="11" t="s">
        <v>28</v>
      </c>
      <c r="D106" s="11" t="s">
        <v>266</v>
      </c>
      <c r="E106" s="11" t="s">
        <v>4</v>
      </c>
      <c r="F106" s="12">
        <f>'прил 3 '!G84</f>
        <v>244.9</v>
      </c>
      <c r="G106" s="12">
        <f>'прил 3 '!H84</f>
        <v>244.9</v>
      </c>
      <c r="H106" s="12">
        <f>'прил 3 '!I84</f>
        <v>85.6</v>
      </c>
      <c r="I106" s="12">
        <f t="shared" si="10"/>
        <v>34.95304205798285</v>
      </c>
      <c r="J106" s="12">
        <f t="shared" si="9"/>
        <v>34.95304205798285</v>
      </c>
    </row>
    <row r="107" spans="1:10" ht="45">
      <c r="A107" s="14" t="s">
        <v>450</v>
      </c>
      <c r="B107" s="11" t="s">
        <v>46</v>
      </c>
      <c r="C107" s="11" t="s">
        <v>28</v>
      </c>
      <c r="D107" s="11" t="s">
        <v>197</v>
      </c>
      <c r="E107" s="11"/>
      <c r="F107" s="12">
        <f aca="true" t="shared" si="14" ref="F107:H111">F108</f>
        <v>880.6</v>
      </c>
      <c r="G107" s="12">
        <f t="shared" si="14"/>
        <v>880.6</v>
      </c>
      <c r="H107" s="12">
        <f t="shared" si="14"/>
        <v>343.2</v>
      </c>
      <c r="I107" s="12">
        <f t="shared" si="10"/>
        <v>38.973427208721326</v>
      </c>
      <c r="J107" s="12">
        <f t="shared" si="9"/>
        <v>38.973427208721326</v>
      </c>
    </row>
    <row r="108" spans="1:10" ht="45">
      <c r="A108" s="14" t="s">
        <v>278</v>
      </c>
      <c r="B108" s="11" t="s">
        <v>46</v>
      </c>
      <c r="C108" s="11" t="s">
        <v>28</v>
      </c>
      <c r="D108" s="11" t="s">
        <v>202</v>
      </c>
      <c r="E108" s="11"/>
      <c r="F108" s="12">
        <f t="shared" si="14"/>
        <v>880.6</v>
      </c>
      <c r="G108" s="12">
        <f t="shared" si="14"/>
        <v>880.6</v>
      </c>
      <c r="H108" s="12">
        <f t="shared" si="14"/>
        <v>343.2</v>
      </c>
      <c r="I108" s="12">
        <f t="shared" si="10"/>
        <v>38.973427208721326</v>
      </c>
      <c r="J108" s="12">
        <f t="shared" si="9"/>
        <v>38.973427208721326</v>
      </c>
    </row>
    <row r="109" spans="1:10" ht="45">
      <c r="A109" s="14" t="s">
        <v>335</v>
      </c>
      <c r="B109" s="11" t="s">
        <v>46</v>
      </c>
      <c r="C109" s="11" t="s">
        <v>28</v>
      </c>
      <c r="D109" s="11" t="s">
        <v>205</v>
      </c>
      <c r="E109" s="11"/>
      <c r="F109" s="12">
        <f t="shared" si="14"/>
        <v>880.6</v>
      </c>
      <c r="G109" s="12">
        <f t="shared" si="14"/>
        <v>880.6</v>
      </c>
      <c r="H109" s="12">
        <f t="shared" si="14"/>
        <v>343.2</v>
      </c>
      <c r="I109" s="12">
        <f t="shared" si="10"/>
        <v>38.973427208721326</v>
      </c>
      <c r="J109" s="12">
        <f t="shared" si="9"/>
        <v>38.973427208721326</v>
      </c>
    </row>
    <row r="110" spans="1:10" ht="30">
      <c r="A110" s="13" t="s">
        <v>207</v>
      </c>
      <c r="B110" s="11" t="s">
        <v>46</v>
      </c>
      <c r="C110" s="11" t="s">
        <v>28</v>
      </c>
      <c r="D110" s="11" t="s">
        <v>514</v>
      </c>
      <c r="E110" s="11"/>
      <c r="F110" s="12">
        <f t="shared" si="14"/>
        <v>880.6</v>
      </c>
      <c r="G110" s="12">
        <f t="shared" si="14"/>
        <v>880.6</v>
      </c>
      <c r="H110" s="12">
        <f t="shared" si="14"/>
        <v>343.2</v>
      </c>
      <c r="I110" s="12">
        <f t="shared" si="10"/>
        <v>38.973427208721326</v>
      </c>
      <c r="J110" s="12">
        <f t="shared" si="9"/>
        <v>38.973427208721326</v>
      </c>
    </row>
    <row r="111" spans="1:10" ht="60">
      <c r="A111" s="13" t="s">
        <v>0</v>
      </c>
      <c r="B111" s="11" t="s">
        <v>46</v>
      </c>
      <c r="C111" s="11" t="s">
        <v>28</v>
      </c>
      <c r="D111" s="11" t="s">
        <v>514</v>
      </c>
      <c r="E111" s="11" t="s">
        <v>228</v>
      </c>
      <c r="F111" s="12">
        <f t="shared" si="14"/>
        <v>880.6</v>
      </c>
      <c r="G111" s="12">
        <f t="shared" si="14"/>
        <v>880.6</v>
      </c>
      <c r="H111" s="12">
        <f t="shared" si="14"/>
        <v>343.2</v>
      </c>
      <c r="I111" s="12">
        <f t="shared" si="10"/>
        <v>38.973427208721326</v>
      </c>
      <c r="J111" s="12">
        <f t="shared" si="9"/>
        <v>38.973427208721326</v>
      </c>
    </row>
    <row r="112" spans="1:10" ht="15">
      <c r="A112" s="13" t="s">
        <v>22</v>
      </c>
      <c r="B112" s="11" t="s">
        <v>46</v>
      </c>
      <c r="C112" s="11" t="s">
        <v>28</v>
      </c>
      <c r="D112" s="11" t="s">
        <v>514</v>
      </c>
      <c r="E112" s="11" t="s">
        <v>33</v>
      </c>
      <c r="F112" s="12">
        <f>'прил 3 '!G90</f>
        <v>880.6</v>
      </c>
      <c r="G112" s="12">
        <f>'прил 3 '!H90</f>
        <v>880.6</v>
      </c>
      <c r="H112" s="12">
        <f>'прил 3 '!I90</f>
        <v>343.2</v>
      </c>
      <c r="I112" s="12">
        <f t="shared" si="10"/>
        <v>38.973427208721326</v>
      </c>
      <c r="J112" s="12">
        <f t="shared" si="9"/>
        <v>38.973427208721326</v>
      </c>
    </row>
    <row r="113" spans="1:10" ht="45">
      <c r="A113" s="10" t="s">
        <v>484</v>
      </c>
      <c r="B113" s="11" t="s">
        <v>46</v>
      </c>
      <c r="C113" s="11" t="s">
        <v>28</v>
      </c>
      <c r="D113" s="11" t="s">
        <v>176</v>
      </c>
      <c r="E113" s="11"/>
      <c r="F113" s="12">
        <f aca="true" t="shared" si="15" ref="F113:H114">F114</f>
        <v>15810.2</v>
      </c>
      <c r="G113" s="12">
        <f t="shared" si="15"/>
        <v>15810.2</v>
      </c>
      <c r="H113" s="12">
        <f t="shared" si="15"/>
        <v>14662.2</v>
      </c>
      <c r="I113" s="12">
        <f t="shared" si="10"/>
        <v>92.73886478349421</v>
      </c>
      <c r="J113" s="12">
        <f t="shared" si="9"/>
        <v>92.73886478349421</v>
      </c>
    </row>
    <row r="114" spans="1:10" ht="15">
      <c r="A114" s="10" t="s">
        <v>111</v>
      </c>
      <c r="B114" s="11" t="s">
        <v>46</v>
      </c>
      <c r="C114" s="11" t="s">
        <v>28</v>
      </c>
      <c r="D114" s="11" t="s">
        <v>177</v>
      </c>
      <c r="E114" s="11"/>
      <c r="F114" s="12">
        <f t="shared" si="15"/>
        <v>15810.2</v>
      </c>
      <c r="G114" s="12">
        <f t="shared" si="15"/>
        <v>15810.2</v>
      </c>
      <c r="H114" s="12">
        <f t="shared" si="15"/>
        <v>14662.2</v>
      </c>
      <c r="I114" s="12">
        <f t="shared" si="10"/>
        <v>92.73886478349421</v>
      </c>
      <c r="J114" s="12">
        <f t="shared" si="9"/>
        <v>92.73886478349421</v>
      </c>
    </row>
    <row r="115" spans="1:10" ht="30">
      <c r="A115" s="14" t="s">
        <v>121</v>
      </c>
      <c r="B115" s="11" t="s">
        <v>46</v>
      </c>
      <c r="C115" s="11" t="s">
        <v>28</v>
      </c>
      <c r="D115" s="11" t="s">
        <v>179</v>
      </c>
      <c r="E115" s="11"/>
      <c r="F115" s="12">
        <f>F116+F125</f>
        <v>15810.2</v>
      </c>
      <c r="G115" s="12">
        <f>G116+G125</f>
        <v>15810.2</v>
      </c>
      <c r="H115" s="12">
        <f>H116+H125</f>
        <v>14662.2</v>
      </c>
      <c r="I115" s="12">
        <f t="shared" si="10"/>
        <v>92.73886478349421</v>
      </c>
      <c r="J115" s="12">
        <f t="shared" si="9"/>
        <v>92.73886478349421</v>
      </c>
    </row>
    <row r="116" spans="1:10" ht="15">
      <c r="A116" s="14" t="s">
        <v>167</v>
      </c>
      <c r="B116" s="11" t="s">
        <v>46</v>
      </c>
      <c r="C116" s="11" t="s">
        <v>28</v>
      </c>
      <c r="D116" s="11" t="s">
        <v>166</v>
      </c>
      <c r="E116" s="11"/>
      <c r="F116" s="12">
        <f>F117+F119+F123+F121</f>
        <v>14799.2</v>
      </c>
      <c r="G116" s="12">
        <f>G117+G119+G123+G121</f>
        <v>14799.2</v>
      </c>
      <c r="H116" s="12">
        <f>H117+H119+H123+H121</f>
        <v>13659.800000000001</v>
      </c>
      <c r="I116" s="12">
        <f t="shared" si="10"/>
        <v>92.30093518568572</v>
      </c>
      <c r="J116" s="12">
        <f t="shared" si="9"/>
        <v>92.30093518568572</v>
      </c>
    </row>
    <row r="117" spans="1:10" ht="60">
      <c r="A117" s="13" t="s">
        <v>0</v>
      </c>
      <c r="B117" s="11" t="s">
        <v>46</v>
      </c>
      <c r="C117" s="11" t="s">
        <v>28</v>
      </c>
      <c r="D117" s="11" t="s">
        <v>166</v>
      </c>
      <c r="E117" s="11" t="s">
        <v>228</v>
      </c>
      <c r="F117" s="12">
        <f>F118</f>
        <v>12889.500000000002</v>
      </c>
      <c r="G117" s="12">
        <f>G118</f>
        <v>12889.500000000002</v>
      </c>
      <c r="H117" s="12">
        <f>H118</f>
        <v>12342.6</v>
      </c>
      <c r="I117" s="12">
        <f t="shared" si="10"/>
        <v>95.75701152100547</v>
      </c>
      <c r="J117" s="12">
        <f t="shared" si="9"/>
        <v>95.75701152100547</v>
      </c>
    </row>
    <row r="118" spans="1:10" ht="30">
      <c r="A118" s="13" t="s">
        <v>1</v>
      </c>
      <c r="B118" s="11" t="s">
        <v>46</v>
      </c>
      <c r="C118" s="11" t="s">
        <v>28</v>
      </c>
      <c r="D118" s="11" t="s">
        <v>166</v>
      </c>
      <c r="E118" s="11" t="s">
        <v>2</v>
      </c>
      <c r="F118" s="12">
        <f>'прил 3 '!G96</f>
        <v>12889.500000000002</v>
      </c>
      <c r="G118" s="12">
        <f>'прил 3 '!H96</f>
        <v>12889.500000000002</v>
      </c>
      <c r="H118" s="12">
        <f>'прил 3 '!I96</f>
        <v>12342.6</v>
      </c>
      <c r="I118" s="12">
        <f t="shared" si="10"/>
        <v>95.75701152100547</v>
      </c>
      <c r="J118" s="12">
        <f t="shared" si="9"/>
        <v>95.75701152100547</v>
      </c>
    </row>
    <row r="119" spans="1:10" ht="30">
      <c r="A119" s="13" t="s">
        <v>5</v>
      </c>
      <c r="B119" s="11" t="s">
        <v>46</v>
      </c>
      <c r="C119" s="11" t="s">
        <v>28</v>
      </c>
      <c r="D119" s="11" t="s">
        <v>166</v>
      </c>
      <c r="E119" s="11" t="s">
        <v>3</v>
      </c>
      <c r="F119" s="12">
        <f>F120</f>
        <v>1382</v>
      </c>
      <c r="G119" s="12">
        <f>G120</f>
        <v>1382</v>
      </c>
      <c r="H119" s="12">
        <f>H120</f>
        <v>866</v>
      </c>
      <c r="I119" s="12">
        <f t="shared" si="10"/>
        <v>62.66280752532561</v>
      </c>
      <c r="J119" s="12">
        <f t="shared" si="9"/>
        <v>62.66280752532561</v>
      </c>
    </row>
    <row r="120" spans="1:10" ht="30">
      <c r="A120" s="13" t="s">
        <v>6</v>
      </c>
      <c r="B120" s="11" t="s">
        <v>46</v>
      </c>
      <c r="C120" s="11" t="s">
        <v>28</v>
      </c>
      <c r="D120" s="11" t="s">
        <v>166</v>
      </c>
      <c r="E120" s="11" t="s">
        <v>4</v>
      </c>
      <c r="F120" s="12">
        <f>'прил 3 '!G98</f>
        <v>1382</v>
      </c>
      <c r="G120" s="12">
        <f>'прил 3 '!H98</f>
        <v>1382</v>
      </c>
      <c r="H120" s="12">
        <f>'прил 3 '!I98</f>
        <v>866</v>
      </c>
      <c r="I120" s="12">
        <f t="shared" si="10"/>
        <v>62.66280752532561</v>
      </c>
      <c r="J120" s="12">
        <f t="shared" si="9"/>
        <v>62.66280752532561</v>
      </c>
    </row>
    <row r="121" spans="1:10" ht="15">
      <c r="A121" s="10" t="s">
        <v>9</v>
      </c>
      <c r="B121" s="11" t="s">
        <v>46</v>
      </c>
      <c r="C121" s="11" t="s">
        <v>28</v>
      </c>
      <c r="D121" s="11" t="s">
        <v>166</v>
      </c>
      <c r="E121" s="11" t="s">
        <v>7</v>
      </c>
      <c r="F121" s="12">
        <f>F122</f>
        <v>164.8</v>
      </c>
      <c r="G121" s="12">
        <f>G122</f>
        <v>164.8</v>
      </c>
      <c r="H121" s="12">
        <f>H122</f>
        <v>164.7</v>
      </c>
      <c r="I121" s="12">
        <f t="shared" si="10"/>
        <v>99.9393203883495</v>
      </c>
      <c r="J121" s="12">
        <f t="shared" si="9"/>
        <v>99.9393203883495</v>
      </c>
    </row>
    <row r="122" spans="1:10" ht="30">
      <c r="A122" s="13" t="s">
        <v>10</v>
      </c>
      <c r="B122" s="11" t="s">
        <v>46</v>
      </c>
      <c r="C122" s="11" t="s">
        <v>28</v>
      </c>
      <c r="D122" s="11" t="s">
        <v>166</v>
      </c>
      <c r="E122" s="11" t="s">
        <v>8</v>
      </c>
      <c r="F122" s="12">
        <f>'прил 3 '!G100</f>
        <v>164.8</v>
      </c>
      <c r="G122" s="12">
        <f>'прил 3 '!H100</f>
        <v>164.8</v>
      </c>
      <c r="H122" s="12">
        <f>'прил 3 '!I100</f>
        <v>164.7</v>
      </c>
      <c r="I122" s="12">
        <f t="shared" si="10"/>
        <v>99.9393203883495</v>
      </c>
      <c r="J122" s="12">
        <f t="shared" si="9"/>
        <v>99.9393203883495</v>
      </c>
    </row>
    <row r="123" spans="1:10" ht="15">
      <c r="A123" s="13" t="s">
        <v>13</v>
      </c>
      <c r="B123" s="11" t="s">
        <v>46</v>
      </c>
      <c r="C123" s="11" t="s">
        <v>28</v>
      </c>
      <c r="D123" s="11" t="s">
        <v>166</v>
      </c>
      <c r="E123" s="11" t="s">
        <v>11</v>
      </c>
      <c r="F123" s="12">
        <f>F124</f>
        <v>362.9</v>
      </c>
      <c r="G123" s="12">
        <f>G124</f>
        <v>362.9</v>
      </c>
      <c r="H123" s="12">
        <f>H124</f>
        <v>286.5</v>
      </c>
      <c r="I123" s="12">
        <f t="shared" si="10"/>
        <v>78.94736842105263</v>
      </c>
      <c r="J123" s="12">
        <f t="shared" si="9"/>
        <v>78.94736842105263</v>
      </c>
    </row>
    <row r="124" spans="1:10" ht="15">
      <c r="A124" s="10" t="s">
        <v>14</v>
      </c>
      <c r="B124" s="11" t="s">
        <v>46</v>
      </c>
      <c r="C124" s="11" t="s">
        <v>28</v>
      </c>
      <c r="D124" s="11" t="s">
        <v>166</v>
      </c>
      <c r="E124" s="11" t="s">
        <v>12</v>
      </c>
      <c r="F124" s="12">
        <f>'прил 3 '!G102</f>
        <v>362.9</v>
      </c>
      <c r="G124" s="12">
        <f>'прил 3 '!H102</f>
        <v>362.9</v>
      </c>
      <c r="H124" s="12">
        <f>'прил 3 '!I102</f>
        <v>286.5</v>
      </c>
      <c r="I124" s="12">
        <f t="shared" si="10"/>
        <v>78.94736842105263</v>
      </c>
      <c r="J124" s="12">
        <f t="shared" si="9"/>
        <v>78.94736842105263</v>
      </c>
    </row>
    <row r="125" spans="1:10" ht="30">
      <c r="A125" s="13" t="s">
        <v>331</v>
      </c>
      <c r="B125" s="11" t="s">
        <v>46</v>
      </c>
      <c r="C125" s="11" t="s">
        <v>28</v>
      </c>
      <c r="D125" s="11" t="s">
        <v>262</v>
      </c>
      <c r="E125" s="11"/>
      <c r="F125" s="12">
        <f>F126+F128</f>
        <v>1011</v>
      </c>
      <c r="G125" s="12">
        <f>G126+G128</f>
        <v>1011</v>
      </c>
      <c r="H125" s="12">
        <f>H126+H128</f>
        <v>1002.4</v>
      </c>
      <c r="I125" s="12">
        <f t="shared" si="10"/>
        <v>99.14935707220573</v>
      </c>
      <c r="J125" s="12">
        <f t="shared" si="9"/>
        <v>99.14935707220573</v>
      </c>
    </row>
    <row r="126" spans="1:10" ht="60">
      <c r="A126" s="10" t="s">
        <v>0</v>
      </c>
      <c r="B126" s="11" t="s">
        <v>46</v>
      </c>
      <c r="C126" s="11" t="s">
        <v>28</v>
      </c>
      <c r="D126" s="11" t="s">
        <v>262</v>
      </c>
      <c r="E126" s="11" t="s">
        <v>228</v>
      </c>
      <c r="F126" s="12">
        <f>F127</f>
        <v>954.8</v>
      </c>
      <c r="G126" s="12">
        <f>G127</f>
        <v>954.8</v>
      </c>
      <c r="H126" s="12">
        <f>H127</f>
        <v>946.8</v>
      </c>
      <c r="I126" s="12">
        <f t="shared" si="10"/>
        <v>99.16212819438626</v>
      </c>
      <c r="J126" s="12">
        <f t="shared" si="9"/>
        <v>99.16212819438626</v>
      </c>
    </row>
    <row r="127" spans="1:10" ht="30">
      <c r="A127" s="10" t="s">
        <v>1</v>
      </c>
      <c r="B127" s="11" t="s">
        <v>46</v>
      </c>
      <c r="C127" s="11" t="s">
        <v>28</v>
      </c>
      <c r="D127" s="11" t="s">
        <v>262</v>
      </c>
      <c r="E127" s="11" t="s">
        <v>2</v>
      </c>
      <c r="F127" s="12">
        <f>'прил 3 '!G105</f>
        <v>954.8</v>
      </c>
      <c r="G127" s="12">
        <f>'прил 3 '!H105</f>
        <v>954.8</v>
      </c>
      <c r="H127" s="12">
        <f>'прил 3 '!I105</f>
        <v>946.8</v>
      </c>
      <c r="I127" s="12">
        <f t="shared" si="10"/>
        <v>99.16212819438626</v>
      </c>
      <c r="J127" s="12">
        <f t="shared" si="9"/>
        <v>99.16212819438626</v>
      </c>
    </row>
    <row r="128" spans="1:10" ht="30">
      <c r="A128" s="13" t="s">
        <v>5</v>
      </c>
      <c r="B128" s="11" t="s">
        <v>46</v>
      </c>
      <c r="C128" s="11" t="s">
        <v>28</v>
      </c>
      <c r="D128" s="11" t="s">
        <v>262</v>
      </c>
      <c r="E128" s="11" t="s">
        <v>3</v>
      </c>
      <c r="F128" s="12">
        <f>F129</f>
        <v>56.2</v>
      </c>
      <c r="G128" s="12">
        <f>G129</f>
        <v>56.2</v>
      </c>
      <c r="H128" s="12">
        <f>H129</f>
        <v>55.6</v>
      </c>
      <c r="I128" s="12">
        <f t="shared" si="10"/>
        <v>98.932384341637</v>
      </c>
      <c r="J128" s="12">
        <f t="shared" si="9"/>
        <v>98.932384341637</v>
      </c>
    </row>
    <row r="129" spans="1:10" ht="30">
      <c r="A129" s="13" t="s">
        <v>6</v>
      </c>
      <c r="B129" s="11" t="s">
        <v>46</v>
      </c>
      <c r="C129" s="11" t="s">
        <v>28</v>
      </c>
      <c r="D129" s="11" t="s">
        <v>262</v>
      </c>
      <c r="E129" s="11" t="s">
        <v>4</v>
      </c>
      <c r="F129" s="12">
        <f>'прил 3 '!G107</f>
        <v>56.2</v>
      </c>
      <c r="G129" s="12">
        <f>'прил 3 '!H107</f>
        <v>56.2</v>
      </c>
      <c r="H129" s="12">
        <f>'прил 3 '!I107</f>
        <v>55.6</v>
      </c>
      <c r="I129" s="12">
        <f t="shared" si="10"/>
        <v>98.932384341637</v>
      </c>
      <c r="J129" s="12">
        <f t="shared" si="9"/>
        <v>98.932384341637</v>
      </c>
    </row>
    <row r="130" spans="1:10" ht="60">
      <c r="A130" s="14" t="s">
        <v>531</v>
      </c>
      <c r="B130" s="11" t="s">
        <v>46</v>
      </c>
      <c r="C130" s="11" t="s">
        <v>28</v>
      </c>
      <c r="D130" s="11" t="s">
        <v>241</v>
      </c>
      <c r="E130" s="11"/>
      <c r="F130" s="12">
        <f aca="true" t="shared" si="16" ref="F130:H133">F131</f>
        <v>550.8</v>
      </c>
      <c r="G130" s="12">
        <f t="shared" si="16"/>
        <v>550.8</v>
      </c>
      <c r="H130" s="12">
        <f t="shared" si="16"/>
        <v>203.8</v>
      </c>
      <c r="I130" s="12">
        <f t="shared" si="10"/>
        <v>37.000726216412495</v>
      </c>
      <c r="J130" s="12">
        <f t="shared" si="9"/>
        <v>37.000726216412495</v>
      </c>
    </row>
    <row r="131" spans="1:10" ht="90">
      <c r="A131" s="14" t="s">
        <v>647</v>
      </c>
      <c r="B131" s="11" t="s">
        <v>46</v>
      </c>
      <c r="C131" s="11" t="s">
        <v>28</v>
      </c>
      <c r="D131" s="11" t="s">
        <v>242</v>
      </c>
      <c r="E131" s="11"/>
      <c r="F131" s="12">
        <f t="shared" si="16"/>
        <v>550.8</v>
      </c>
      <c r="G131" s="12">
        <f t="shared" si="16"/>
        <v>550.8</v>
      </c>
      <c r="H131" s="12">
        <f t="shared" si="16"/>
        <v>203.8</v>
      </c>
      <c r="I131" s="12">
        <f t="shared" si="10"/>
        <v>37.000726216412495</v>
      </c>
      <c r="J131" s="12">
        <f t="shared" si="9"/>
        <v>37.000726216412495</v>
      </c>
    </row>
    <row r="132" spans="1:10" ht="90">
      <c r="A132" s="14" t="s">
        <v>532</v>
      </c>
      <c r="B132" s="11" t="s">
        <v>46</v>
      </c>
      <c r="C132" s="11" t="s">
        <v>28</v>
      </c>
      <c r="D132" s="11" t="s">
        <v>244</v>
      </c>
      <c r="E132" s="11"/>
      <c r="F132" s="12">
        <f t="shared" si="16"/>
        <v>550.8</v>
      </c>
      <c r="G132" s="12">
        <f t="shared" si="16"/>
        <v>550.8</v>
      </c>
      <c r="H132" s="12">
        <f t="shared" si="16"/>
        <v>203.8</v>
      </c>
      <c r="I132" s="12">
        <f t="shared" si="10"/>
        <v>37.000726216412495</v>
      </c>
      <c r="J132" s="12">
        <f t="shared" si="9"/>
        <v>37.000726216412495</v>
      </c>
    </row>
    <row r="133" spans="1:10" ht="30">
      <c r="A133" s="13" t="s">
        <v>5</v>
      </c>
      <c r="B133" s="11" t="s">
        <v>46</v>
      </c>
      <c r="C133" s="11" t="s">
        <v>28</v>
      </c>
      <c r="D133" s="11" t="s">
        <v>244</v>
      </c>
      <c r="E133" s="11" t="s">
        <v>3</v>
      </c>
      <c r="F133" s="12">
        <f t="shared" si="16"/>
        <v>550.8</v>
      </c>
      <c r="G133" s="12">
        <f t="shared" si="16"/>
        <v>550.8</v>
      </c>
      <c r="H133" s="12">
        <f t="shared" si="16"/>
        <v>203.8</v>
      </c>
      <c r="I133" s="12">
        <f t="shared" si="10"/>
        <v>37.000726216412495</v>
      </c>
      <c r="J133" s="12">
        <f t="shared" si="9"/>
        <v>37.000726216412495</v>
      </c>
    </row>
    <row r="134" spans="1:10" ht="30">
      <c r="A134" s="13" t="s">
        <v>6</v>
      </c>
      <c r="B134" s="11" t="s">
        <v>46</v>
      </c>
      <c r="C134" s="11" t="s">
        <v>28</v>
      </c>
      <c r="D134" s="11" t="s">
        <v>244</v>
      </c>
      <c r="E134" s="11" t="s">
        <v>4</v>
      </c>
      <c r="F134" s="12">
        <f>'прил 3 '!G112</f>
        <v>550.8</v>
      </c>
      <c r="G134" s="12">
        <f>'прил 3 '!H112</f>
        <v>550.8</v>
      </c>
      <c r="H134" s="12">
        <f>'прил 3 '!I112</f>
        <v>203.8</v>
      </c>
      <c r="I134" s="12">
        <f t="shared" si="10"/>
        <v>37.000726216412495</v>
      </c>
      <c r="J134" s="12">
        <f t="shared" si="9"/>
        <v>37.000726216412495</v>
      </c>
    </row>
    <row r="135" spans="1:10" ht="45">
      <c r="A135" s="14" t="s">
        <v>530</v>
      </c>
      <c r="B135" s="11" t="s">
        <v>46</v>
      </c>
      <c r="C135" s="11" t="s">
        <v>28</v>
      </c>
      <c r="D135" s="11" t="s">
        <v>245</v>
      </c>
      <c r="E135" s="11"/>
      <c r="F135" s="12">
        <f>F136</f>
        <v>2744.7</v>
      </c>
      <c r="G135" s="12">
        <f>G136</f>
        <v>2744.7</v>
      </c>
      <c r="H135" s="12">
        <f>H136</f>
        <v>2590.8</v>
      </c>
      <c r="I135" s="12">
        <f t="shared" si="10"/>
        <v>94.3928298174664</v>
      </c>
      <c r="J135" s="12">
        <f t="shared" si="9"/>
        <v>94.3928298174664</v>
      </c>
    </row>
    <row r="136" spans="1:10" ht="60">
      <c r="A136" s="13" t="s">
        <v>182</v>
      </c>
      <c r="B136" s="11" t="s">
        <v>46</v>
      </c>
      <c r="C136" s="11" t="s">
        <v>28</v>
      </c>
      <c r="D136" s="11" t="s">
        <v>246</v>
      </c>
      <c r="E136" s="11"/>
      <c r="F136" s="12">
        <f>F137+F142</f>
        <v>2744.7</v>
      </c>
      <c r="G136" s="12">
        <f>G137+G142</f>
        <v>2744.7</v>
      </c>
      <c r="H136" s="12">
        <f>H137+H142</f>
        <v>2590.8</v>
      </c>
      <c r="I136" s="12">
        <f t="shared" si="10"/>
        <v>94.3928298174664</v>
      </c>
      <c r="J136" s="12">
        <f t="shared" si="9"/>
        <v>94.3928298174664</v>
      </c>
    </row>
    <row r="137" spans="1:10" ht="15">
      <c r="A137" s="14" t="s">
        <v>167</v>
      </c>
      <c r="B137" s="11" t="s">
        <v>46</v>
      </c>
      <c r="C137" s="11" t="s">
        <v>28</v>
      </c>
      <c r="D137" s="11" t="s">
        <v>247</v>
      </c>
      <c r="E137" s="11"/>
      <c r="F137" s="12">
        <f>F138+F140</f>
        <v>1909.7</v>
      </c>
      <c r="G137" s="12">
        <f>G138+G140</f>
        <v>1909.7</v>
      </c>
      <c r="H137" s="12">
        <f>H138+H140</f>
        <v>1762.2</v>
      </c>
      <c r="I137" s="12">
        <f t="shared" si="10"/>
        <v>92.27627376027648</v>
      </c>
      <c r="J137" s="12">
        <f t="shared" si="9"/>
        <v>92.27627376027648</v>
      </c>
    </row>
    <row r="138" spans="1:10" ht="60">
      <c r="A138" s="13" t="s">
        <v>0</v>
      </c>
      <c r="B138" s="11" t="s">
        <v>46</v>
      </c>
      <c r="C138" s="11" t="s">
        <v>28</v>
      </c>
      <c r="D138" s="11" t="s">
        <v>247</v>
      </c>
      <c r="E138" s="11" t="s">
        <v>228</v>
      </c>
      <c r="F138" s="12">
        <f>F139</f>
        <v>1872.2</v>
      </c>
      <c r="G138" s="12">
        <f>G139</f>
        <v>1872.2</v>
      </c>
      <c r="H138" s="12">
        <f>H139</f>
        <v>1762.2</v>
      </c>
      <c r="I138" s="12">
        <f t="shared" si="10"/>
        <v>94.12455934195064</v>
      </c>
      <c r="J138" s="12">
        <f t="shared" si="9"/>
        <v>94.12455934195064</v>
      </c>
    </row>
    <row r="139" spans="1:10" ht="30">
      <c r="A139" s="13" t="s">
        <v>1</v>
      </c>
      <c r="B139" s="11" t="s">
        <v>46</v>
      </c>
      <c r="C139" s="11" t="s">
        <v>28</v>
      </c>
      <c r="D139" s="11" t="s">
        <v>247</v>
      </c>
      <c r="E139" s="11" t="s">
        <v>2</v>
      </c>
      <c r="F139" s="12">
        <f>'прил 3 '!G117</f>
        <v>1872.2</v>
      </c>
      <c r="G139" s="12">
        <f>'прил 3 '!H117</f>
        <v>1872.2</v>
      </c>
      <c r="H139" s="12">
        <f>'прил 3 '!I117</f>
        <v>1762.2</v>
      </c>
      <c r="I139" s="12">
        <f t="shared" si="10"/>
        <v>94.12455934195064</v>
      </c>
      <c r="J139" s="12">
        <f t="shared" si="9"/>
        <v>94.12455934195064</v>
      </c>
    </row>
    <row r="140" spans="1:10" ht="30">
      <c r="A140" s="13" t="s">
        <v>5</v>
      </c>
      <c r="B140" s="11" t="s">
        <v>46</v>
      </c>
      <c r="C140" s="11" t="s">
        <v>28</v>
      </c>
      <c r="D140" s="11" t="s">
        <v>247</v>
      </c>
      <c r="E140" s="11" t="s">
        <v>3</v>
      </c>
      <c r="F140" s="12">
        <f>F141</f>
        <v>37.5</v>
      </c>
      <c r="G140" s="12">
        <f>G141</f>
        <v>37.5</v>
      </c>
      <c r="H140" s="12">
        <f>H141</f>
        <v>0</v>
      </c>
      <c r="I140" s="12">
        <f t="shared" si="10"/>
        <v>0</v>
      </c>
      <c r="J140" s="12">
        <f t="shared" si="9"/>
        <v>0</v>
      </c>
    </row>
    <row r="141" spans="1:10" ht="30">
      <c r="A141" s="13" t="s">
        <v>6</v>
      </c>
      <c r="B141" s="11" t="s">
        <v>46</v>
      </c>
      <c r="C141" s="11" t="s">
        <v>28</v>
      </c>
      <c r="D141" s="11" t="s">
        <v>247</v>
      </c>
      <c r="E141" s="11" t="s">
        <v>4</v>
      </c>
      <c r="F141" s="12">
        <f>'прил 3 '!G119</f>
        <v>37.5</v>
      </c>
      <c r="G141" s="12">
        <f>'прил 3 '!H119</f>
        <v>37.5</v>
      </c>
      <c r="H141" s="12">
        <f>'прил 3 '!I119</f>
        <v>0</v>
      </c>
      <c r="I141" s="12">
        <f t="shared" si="10"/>
        <v>0</v>
      </c>
      <c r="J141" s="12">
        <f t="shared" si="9"/>
        <v>0</v>
      </c>
    </row>
    <row r="142" spans="1:10" ht="60">
      <c r="A142" s="14" t="s">
        <v>640</v>
      </c>
      <c r="B142" s="11" t="s">
        <v>46</v>
      </c>
      <c r="C142" s="11" t="s">
        <v>28</v>
      </c>
      <c r="D142" s="11" t="s">
        <v>248</v>
      </c>
      <c r="E142" s="11"/>
      <c r="F142" s="12">
        <f>F143+F145</f>
        <v>835</v>
      </c>
      <c r="G142" s="12">
        <f>G143+G145</f>
        <v>835</v>
      </c>
      <c r="H142" s="12">
        <f>H143+H145</f>
        <v>828.5999999999999</v>
      </c>
      <c r="I142" s="12">
        <f t="shared" si="10"/>
        <v>99.23353293413173</v>
      </c>
      <c r="J142" s="12">
        <f t="shared" si="9"/>
        <v>99.23353293413173</v>
      </c>
    </row>
    <row r="143" spans="1:10" ht="60">
      <c r="A143" s="13" t="s">
        <v>0</v>
      </c>
      <c r="B143" s="11" t="s">
        <v>46</v>
      </c>
      <c r="C143" s="11" t="s">
        <v>28</v>
      </c>
      <c r="D143" s="11" t="s">
        <v>248</v>
      </c>
      <c r="E143" s="11" t="s">
        <v>228</v>
      </c>
      <c r="F143" s="12">
        <f>F144</f>
        <v>624.8</v>
      </c>
      <c r="G143" s="12">
        <f>G144</f>
        <v>624.8</v>
      </c>
      <c r="H143" s="12">
        <f>H144</f>
        <v>624.3</v>
      </c>
      <c r="I143" s="12">
        <f t="shared" si="10"/>
        <v>99.91997439180538</v>
      </c>
      <c r="J143" s="12">
        <f t="shared" si="9"/>
        <v>99.91997439180538</v>
      </c>
    </row>
    <row r="144" spans="1:10" ht="30">
      <c r="A144" s="13" t="s">
        <v>1</v>
      </c>
      <c r="B144" s="11" t="s">
        <v>46</v>
      </c>
      <c r="C144" s="11" t="s">
        <v>28</v>
      </c>
      <c r="D144" s="11" t="s">
        <v>248</v>
      </c>
      <c r="E144" s="11" t="s">
        <v>2</v>
      </c>
      <c r="F144" s="12">
        <f>'прил 3 '!G122</f>
        <v>624.8</v>
      </c>
      <c r="G144" s="12">
        <f>'прил 3 '!H122</f>
        <v>624.8</v>
      </c>
      <c r="H144" s="12">
        <f>'прил 3 '!I122</f>
        <v>624.3</v>
      </c>
      <c r="I144" s="12">
        <f t="shared" si="10"/>
        <v>99.91997439180538</v>
      </c>
      <c r="J144" s="12">
        <f t="shared" si="9"/>
        <v>99.91997439180538</v>
      </c>
    </row>
    <row r="145" spans="1:10" ht="30">
      <c r="A145" s="13" t="s">
        <v>5</v>
      </c>
      <c r="B145" s="11" t="s">
        <v>46</v>
      </c>
      <c r="C145" s="11" t="s">
        <v>28</v>
      </c>
      <c r="D145" s="11" t="s">
        <v>248</v>
      </c>
      <c r="E145" s="11" t="s">
        <v>3</v>
      </c>
      <c r="F145" s="12">
        <f>F146</f>
        <v>210.20000000000002</v>
      </c>
      <c r="G145" s="12">
        <f>G146</f>
        <v>210.20000000000002</v>
      </c>
      <c r="H145" s="12">
        <f>H146</f>
        <v>204.3</v>
      </c>
      <c r="I145" s="12">
        <f t="shared" si="10"/>
        <v>97.19314938154139</v>
      </c>
      <c r="J145" s="12">
        <f t="shared" si="9"/>
        <v>97.19314938154139</v>
      </c>
    </row>
    <row r="146" spans="1:10" ht="30">
      <c r="A146" s="13" t="s">
        <v>6</v>
      </c>
      <c r="B146" s="11" t="s">
        <v>46</v>
      </c>
      <c r="C146" s="11" t="s">
        <v>28</v>
      </c>
      <c r="D146" s="11" t="s">
        <v>248</v>
      </c>
      <c r="E146" s="11" t="s">
        <v>4</v>
      </c>
      <c r="F146" s="12">
        <f>'прил 3 '!G124</f>
        <v>210.20000000000002</v>
      </c>
      <c r="G146" s="12">
        <f>'прил 3 '!H124</f>
        <v>210.20000000000002</v>
      </c>
      <c r="H146" s="12">
        <f>'прил 3 '!I124</f>
        <v>204.3</v>
      </c>
      <c r="I146" s="12">
        <f t="shared" si="10"/>
        <v>97.19314938154139</v>
      </c>
      <c r="J146" s="12">
        <f t="shared" si="9"/>
        <v>97.19314938154139</v>
      </c>
    </row>
    <row r="147" spans="1:10" ht="120">
      <c r="A147" s="14" t="s">
        <v>533</v>
      </c>
      <c r="B147" s="11" t="s">
        <v>46</v>
      </c>
      <c r="C147" s="11" t="s">
        <v>28</v>
      </c>
      <c r="D147" s="11" t="s">
        <v>249</v>
      </c>
      <c r="E147" s="11"/>
      <c r="F147" s="12">
        <f>F148</f>
        <v>52513</v>
      </c>
      <c r="G147" s="12">
        <f>G148</f>
        <v>52513</v>
      </c>
      <c r="H147" s="12">
        <f>H148</f>
        <v>49037.5</v>
      </c>
      <c r="I147" s="12">
        <f t="shared" si="10"/>
        <v>93.38163883228916</v>
      </c>
      <c r="J147" s="12">
        <f aca="true" t="shared" si="17" ref="J147:J210">H147/G147*100</f>
        <v>93.38163883228916</v>
      </c>
    </row>
    <row r="148" spans="1:10" ht="60">
      <c r="A148" s="13" t="s">
        <v>649</v>
      </c>
      <c r="B148" s="11" t="s">
        <v>46</v>
      </c>
      <c r="C148" s="11" t="s">
        <v>28</v>
      </c>
      <c r="D148" s="11" t="s">
        <v>250</v>
      </c>
      <c r="E148" s="11"/>
      <c r="F148" s="12">
        <f>F149+F152+F155</f>
        <v>52513</v>
      </c>
      <c r="G148" s="12">
        <f>G149+G152+G155</f>
        <v>52513</v>
      </c>
      <c r="H148" s="12">
        <f>H149+H152+H155</f>
        <v>49037.5</v>
      </c>
      <c r="I148" s="12">
        <f aca="true" t="shared" si="18" ref="I148:I211">H148/F148*100</f>
        <v>93.38163883228916</v>
      </c>
      <c r="J148" s="12">
        <f t="shared" si="17"/>
        <v>93.38163883228916</v>
      </c>
    </row>
    <row r="149" spans="1:10" ht="30">
      <c r="A149" s="10" t="s">
        <v>388</v>
      </c>
      <c r="B149" s="11" t="s">
        <v>46</v>
      </c>
      <c r="C149" s="11" t="s">
        <v>28</v>
      </c>
      <c r="D149" s="11" t="s">
        <v>584</v>
      </c>
      <c r="E149" s="11"/>
      <c r="F149" s="12">
        <f aca="true" t="shared" si="19" ref="F149:H150">F150</f>
        <v>49558</v>
      </c>
      <c r="G149" s="12">
        <f t="shared" si="19"/>
        <v>49558</v>
      </c>
      <c r="H149" s="12">
        <f t="shared" si="19"/>
        <v>46258</v>
      </c>
      <c r="I149" s="12">
        <f t="shared" si="18"/>
        <v>93.3411356390492</v>
      </c>
      <c r="J149" s="12">
        <f t="shared" si="17"/>
        <v>93.3411356390492</v>
      </c>
    </row>
    <row r="150" spans="1:10" ht="30">
      <c r="A150" s="13" t="s">
        <v>21</v>
      </c>
      <c r="B150" s="11" t="s">
        <v>46</v>
      </c>
      <c r="C150" s="11" t="s">
        <v>28</v>
      </c>
      <c r="D150" s="11" t="s">
        <v>584</v>
      </c>
      <c r="E150" s="22">
        <v>600</v>
      </c>
      <c r="F150" s="12">
        <f t="shared" si="19"/>
        <v>49558</v>
      </c>
      <c r="G150" s="12">
        <f t="shared" si="19"/>
        <v>49558</v>
      </c>
      <c r="H150" s="12">
        <f t="shared" si="19"/>
        <v>46258</v>
      </c>
      <c r="I150" s="12">
        <f t="shared" si="18"/>
        <v>93.3411356390492</v>
      </c>
      <c r="J150" s="12">
        <f t="shared" si="17"/>
        <v>93.3411356390492</v>
      </c>
    </row>
    <row r="151" spans="1:10" ht="15">
      <c r="A151" s="13" t="s">
        <v>87</v>
      </c>
      <c r="B151" s="11" t="s">
        <v>46</v>
      </c>
      <c r="C151" s="11" t="s">
        <v>28</v>
      </c>
      <c r="D151" s="11" t="s">
        <v>584</v>
      </c>
      <c r="E151" s="22">
        <v>610</v>
      </c>
      <c r="F151" s="12">
        <f>'прил 3 '!G129</f>
        <v>49558</v>
      </c>
      <c r="G151" s="12">
        <f>'прил 3 '!H129</f>
        <v>49558</v>
      </c>
      <c r="H151" s="12">
        <f>'прил 3 '!I129</f>
        <v>46258</v>
      </c>
      <c r="I151" s="12">
        <f t="shared" si="18"/>
        <v>93.3411356390492</v>
      </c>
      <c r="J151" s="12">
        <f t="shared" si="17"/>
        <v>93.3411356390492</v>
      </c>
    </row>
    <row r="152" spans="1:10" ht="90">
      <c r="A152" s="13" t="s">
        <v>743</v>
      </c>
      <c r="B152" s="11" t="s">
        <v>46</v>
      </c>
      <c r="C152" s="11" t="s">
        <v>28</v>
      </c>
      <c r="D152" s="11" t="s">
        <v>740</v>
      </c>
      <c r="E152" s="22"/>
      <c r="F152" s="12">
        <f aca="true" t="shared" si="20" ref="F152:H153">F153</f>
        <v>259</v>
      </c>
      <c r="G152" s="12">
        <f t="shared" si="20"/>
        <v>259</v>
      </c>
      <c r="H152" s="12">
        <f t="shared" si="20"/>
        <v>83.5</v>
      </c>
      <c r="I152" s="12">
        <f t="shared" si="18"/>
        <v>32.239382239382245</v>
      </c>
      <c r="J152" s="12">
        <f t="shared" si="17"/>
        <v>32.239382239382245</v>
      </c>
    </row>
    <row r="153" spans="1:10" ht="30">
      <c r="A153" s="13" t="s">
        <v>21</v>
      </c>
      <c r="B153" s="11" t="s">
        <v>46</v>
      </c>
      <c r="C153" s="11" t="s">
        <v>28</v>
      </c>
      <c r="D153" s="11" t="s">
        <v>740</v>
      </c>
      <c r="E153" s="22">
        <v>600</v>
      </c>
      <c r="F153" s="12">
        <f t="shared" si="20"/>
        <v>259</v>
      </c>
      <c r="G153" s="12">
        <f t="shared" si="20"/>
        <v>259</v>
      </c>
      <c r="H153" s="12">
        <f t="shared" si="20"/>
        <v>83.5</v>
      </c>
      <c r="I153" s="12">
        <f t="shared" si="18"/>
        <v>32.239382239382245</v>
      </c>
      <c r="J153" s="12">
        <f t="shared" si="17"/>
        <v>32.239382239382245</v>
      </c>
    </row>
    <row r="154" spans="1:10" ht="15">
      <c r="A154" s="13" t="s">
        <v>87</v>
      </c>
      <c r="B154" s="11" t="s">
        <v>46</v>
      </c>
      <c r="C154" s="11" t="s">
        <v>28</v>
      </c>
      <c r="D154" s="11" t="s">
        <v>740</v>
      </c>
      <c r="E154" s="22">
        <v>610</v>
      </c>
      <c r="F154" s="12">
        <f>'прил 3 '!G132</f>
        <v>259</v>
      </c>
      <c r="G154" s="12">
        <f>'прил 3 '!H132</f>
        <v>259</v>
      </c>
      <c r="H154" s="12">
        <f>'прил 3 '!I132</f>
        <v>83.5</v>
      </c>
      <c r="I154" s="12">
        <f t="shared" si="18"/>
        <v>32.239382239382245</v>
      </c>
      <c r="J154" s="12">
        <f t="shared" si="17"/>
        <v>32.239382239382245</v>
      </c>
    </row>
    <row r="155" spans="1:10" ht="45">
      <c r="A155" s="13" t="s">
        <v>742</v>
      </c>
      <c r="B155" s="11" t="s">
        <v>46</v>
      </c>
      <c r="C155" s="11" t="s">
        <v>28</v>
      </c>
      <c r="D155" s="11" t="s">
        <v>741</v>
      </c>
      <c r="E155" s="22"/>
      <c r="F155" s="12">
        <f aca="true" t="shared" si="21" ref="F155:H156">F156</f>
        <v>2696</v>
      </c>
      <c r="G155" s="12">
        <f t="shared" si="21"/>
        <v>2696</v>
      </c>
      <c r="H155" s="12">
        <f t="shared" si="21"/>
        <v>2696</v>
      </c>
      <c r="I155" s="12">
        <f t="shared" si="18"/>
        <v>100</v>
      </c>
      <c r="J155" s="12">
        <f t="shared" si="17"/>
        <v>100</v>
      </c>
    </row>
    <row r="156" spans="1:10" ht="30">
      <c r="A156" s="13" t="s">
        <v>21</v>
      </c>
      <c r="B156" s="11" t="s">
        <v>46</v>
      </c>
      <c r="C156" s="11" t="s">
        <v>28</v>
      </c>
      <c r="D156" s="11" t="s">
        <v>741</v>
      </c>
      <c r="E156" s="22">
        <v>600</v>
      </c>
      <c r="F156" s="12">
        <f t="shared" si="21"/>
        <v>2696</v>
      </c>
      <c r="G156" s="12">
        <f t="shared" si="21"/>
        <v>2696</v>
      </c>
      <c r="H156" s="12">
        <f t="shared" si="21"/>
        <v>2696</v>
      </c>
      <c r="I156" s="12">
        <f t="shared" si="18"/>
        <v>100</v>
      </c>
      <c r="J156" s="12">
        <f t="shared" si="17"/>
        <v>100</v>
      </c>
    </row>
    <row r="157" spans="1:10" ht="15">
      <c r="A157" s="13" t="s">
        <v>87</v>
      </c>
      <c r="B157" s="11" t="s">
        <v>46</v>
      </c>
      <c r="C157" s="11" t="s">
        <v>28</v>
      </c>
      <c r="D157" s="11" t="s">
        <v>741</v>
      </c>
      <c r="E157" s="22">
        <v>610</v>
      </c>
      <c r="F157" s="12">
        <f>'прил 3 '!G135</f>
        <v>2696</v>
      </c>
      <c r="G157" s="12">
        <f>'прил 3 '!H135</f>
        <v>2696</v>
      </c>
      <c r="H157" s="12">
        <f>'прил 3 '!I135</f>
        <v>2696</v>
      </c>
      <c r="I157" s="12">
        <f t="shared" si="18"/>
        <v>100</v>
      </c>
      <c r="J157" s="12">
        <f t="shared" si="17"/>
        <v>100</v>
      </c>
    </row>
    <row r="158" spans="1:10" ht="15">
      <c r="A158" s="14" t="s">
        <v>341</v>
      </c>
      <c r="B158" s="11" t="s">
        <v>46</v>
      </c>
      <c r="C158" s="11" t="s">
        <v>28</v>
      </c>
      <c r="D158" s="11" t="s">
        <v>161</v>
      </c>
      <c r="E158" s="11"/>
      <c r="F158" s="12">
        <f>F159+F162+F176+F165+F170+F183+F173</f>
        <v>29062.7</v>
      </c>
      <c r="G158" s="12">
        <f>G159+G162+G176+G165+G170+G183+G173</f>
        <v>29062.7</v>
      </c>
      <c r="H158" s="12">
        <f>H159+H162+H176+H165+H170+H183+H173</f>
        <v>23183.699999999997</v>
      </c>
      <c r="I158" s="12">
        <f t="shared" si="18"/>
        <v>79.77132200380555</v>
      </c>
      <c r="J158" s="12">
        <f t="shared" si="17"/>
        <v>79.77132200380555</v>
      </c>
    </row>
    <row r="159" spans="1:10" ht="75">
      <c r="A159" s="14" t="s">
        <v>18</v>
      </c>
      <c r="B159" s="11" t="s">
        <v>46</v>
      </c>
      <c r="C159" s="11" t="s">
        <v>28</v>
      </c>
      <c r="D159" s="11" t="s">
        <v>162</v>
      </c>
      <c r="E159" s="11"/>
      <c r="F159" s="12">
        <f aca="true" t="shared" si="22" ref="F159:H160">F160</f>
        <v>804.8</v>
      </c>
      <c r="G159" s="12">
        <f t="shared" si="22"/>
        <v>804.8</v>
      </c>
      <c r="H159" s="12">
        <f t="shared" si="22"/>
        <v>436.4</v>
      </c>
      <c r="I159" s="12">
        <f t="shared" si="18"/>
        <v>54.22465208747514</v>
      </c>
      <c r="J159" s="12">
        <f t="shared" si="17"/>
        <v>54.22465208747514</v>
      </c>
    </row>
    <row r="160" spans="1:10" ht="30">
      <c r="A160" s="13" t="s">
        <v>5</v>
      </c>
      <c r="B160" s="11" t="s">
        <v>46</v>
      </c>
      <c r="C160" s="11" t="s">
        <v>28</v>
      </c>
      <c r="D160" s="11" t="s">
        <v>162</v>
      </c>
      <c r="E160" s="11" t="s">
        <v>3</v>
      </c>
      <c r="F160" s="12">
        <f t="shared" si="22"/>
        <v>804.8</v>
      </c>
      <c r="G160" s="12">
        <f t="shared" si="22"/>
        <v>804.8</v>
      </c>
      <c r="H160" s="12">
        <f t="shared" si="22"/>
        <v>436.4</v>
      </c>
      <c r="I160" s="12">
        <f t="shared" si="18"/>
        <v>54.22465208747514</v>
      </c>
      <c r="J160" s="12">
        <f t="shared" si="17"/>
        <v>54.22465208747514</v>
      </c>
    </row>
    <row r="161" spans="1:10" ht="30">
      <c r="A161" s="13" t="s">
        <v>6</v>
      </c>
      <c r="B161" s="11" t="s">
        <v>46</v>
      </c>
      <c r="C161" s="11" t="s">
        <v>28</v>
      </c>
      <c r="D161" s="11" t="s">
        <v>162</v>
      </c>
      <c r="E161" s="11" t="s">
        <v>4</v>
      </c>
      <c r="F161" s="12">
        <f>'прил 3 '!G139</f>
        <v>804.8</v>
      </c>
      <c r="G161" s="12">
        <f>'прил 3 '!H139</f>
        <v>804.8</v>
      </c>
      <c r="H161" s="12">
        <f>'прил 3 '!I139</f>
        <v>436.4</v>
      </c>
      <c r="I161" s="12">
        <f t="shared" si="18"/>
        <v>54.22465208747514</v>
      </c>
      <c r="J161" s="12">
        <f t="shared" si="17"/>
        <v>54.22465208747514</v>
      </c>
    </row>
    <row r="162" spans="1:10" ht="30">
      <c r="A162" s="14" t="s">
        <v>19</v>
      </c>
      <c r="B162" s="11" t="s">
        <v>46</v>
      </c>
      <c r="C162" s="11" t="s">
        <v>28</v>
      </c>
      <c r="D162" s="11" t="s">
        <v>163</v>
      </c>
      <c r="E162" s="11"/>
      <c r="F162" s="12">
        <f aca="true" t="shared" si="23" ref="F162:H163">F163</f>
        <v>5345.799999999999</v>
      </c>
      <c r="G162" s="12">
        <f t="shared" si="23"/>
        <v>5345.799999999999</v>
      </c>
      <c r="H162" s="12">
        <f t="shared" si="23"/>
        <v>2617.5</v>
      </c>
      <c r="I162" s="12">
        <f t="shared" si="18"/>
        <v>48.96367241572824</v>
      </c>
      <c r="J162" s="12">
        <f t="shared" si="17"/>
        <v>48.96367241572824</v>
      </c>
    </row>
    <row r="163" spans="1:10" ht="30">
      <c r="A163" s="13" t="s">
        <v>5</v>
      </c>
      <c r="B163" s="11" t="s">
        <v>46</v>
      </c>
      <c r="C163" s="11" t="s">
        <v>28</v>
      </c>
      <c r="D163" s="11" t="s">
        <v>163</v>
      </c>
      <c r="E163" s="11" t="s">
        <v>3</v>
      </c>
      <c r="F163" s="12">
        <f t="shared" si="23"/>
        <v>5345.799999999999</v>
      </c>
      <c r="G163" s="12">
        <f t="shared" si="23"/>
        <v>5345.799999999999</v>
      </c>
      <c r="H163" s="12">
        <f t="shared" si="23"/>
        <v>2617.5</v>
      </c>
      <c r="I163" s="12">
        <f t="shared" si="18"/>
        <v>48.96367241572824</v>
      </c>
      <c r="J163" s="12">
        <f t="shared" si="17"/>
        <v>48.96367241572824</v>
      </c>
    </row>
    <row r="164" spans="1:10" ht="30">
      <c r="A164" s="13" t="s">
        <v>6</v>
      </c>
      <c r="B164" s="11" t="s">
        <v>46</v>
      </c>
      <c r="C164" s="11" t="s">
        <v>28</v>
      </c>
      <c r="D164" s="11" t="s">
        <v>163</v>
      </c>
      <c r="E164" s="11" t="s">
        <v>4</v>
      </c>
      <c r="F164" s="12">
        <f>'прил 3 '!G142</f>
        <v>5345.799999999999</v>
      </c>
      <c r="G164" s="12">
        <f>'прил 3 '!H142</f>
        <v>5345.799999999999</v>
      </c>
      <c r="H164" s="12">
        <f>'прил 3 '!I142</f>
        <v>2617.5</v>
      </c>
      <c r="I164" s="12">
        <f t="shared" si="18"/>
        <v>48.96367241572824</v>
      </c>
      <c r="J164" s="12">
        <f t="shared" si="17"/>
        <v>48.96367241572824</v>
      </c>
    </row>
    <row r="165" spans="1:10" ht="15">
      <c r="A165" s="14" t="s">
        <v>609</v>
      </c>
      <c r="B165" s="11" t="s">
        <v>46</v>
      </c>
      <c r="C165" s="11" t="s">
        <v>28</v>
      </c>
      <c r="D165" s="11" t="s">
        <v>608</v>
      </c>
      <c r="E165" s="11"/>
      <c r="F165" s="12">
        <f>F168+F166</f>
        <v>7131.5</v>
      </c>
      <c r="G165" s="12">
        <f>G168+G166</f>
        <v>7131.5</v>
      </c>
      <c r="H165" s="12">
        <f>H168+H166</f>
        <v>6481.2</v>
      </c>
      <c r="I165" s="12">
        <f t="shared" si="18"/>
        <v>90.88130126901774</v>
      </c>
      <c r="J165" s="12">
        <f t="shared" si="17"/>
        <v>90.88130126901774</v>
      </c>
    </row>
    <row r="166" spans="1:10" ht="30">
      <c r="A166" s="13" t="s">
        <v>5</v>
      </c>
      <c r="B166" s="11" t="s">
        <v>46</v>
      </c>
      <c r="C166" s="11" t="s">
        <v>28</v>
      </c>
      <c r="D166" s="11" t="s">
        <v>608</v>
      </c>
      <c r="E166" s="11" t="s">
        <v>3</v>
      </c>
      <c r="F166" s="12">
        <f>F167</f>
        <v>635.1</v>
      </c>
      <c r="G166" s="12">
        <f>G167</f>
        <v>635.1</v>
      </c>
      <c r="H166" s="12">
        <f>H167</f>
        <v>0</v>
      </c>
      <c r="I166" s="12">
        <f t="shared" si="18"/>
        <v>0</v>
      </c>
      <c r="J166" s="12">
        <f t="shared" si="17"/>
        <v>0</v>
      </c>
    </row>
    <row r="167" spans="1:10" ht="30">
      <c r="A167" s="13" t="s">
        <v>6</v>
      </c>
      <c r="B167" s="11" t="s">
        <v>46</v>
      </c>
      <c r="C167" s="11" t="s">
        <v>28</v>
      </c>
      <c r="D167" s="11" t="s">
        <v>608</v>
      </c>
      <c r="E167" s="11" t="s">
        <v>4</v>
      </c>
      <c r="F167" s="12">
        <f>'прил 3 '!G145</f>
        <v>635.1</v>
      </c>
      <c r="G167" s="12">
        <f>'прил 3 '!H145</f>
        <v>635.1</v>
      </c>
      <c r="H167" s="12">
        <f>'прил 3 '!I145</f>
        <v>0</v>
      </c>
      <c r="I167" s="12">
        <f t="shared" si="18"/>
        <v>0</v>
      </c>
      <c r="J167" s="12">
        <f t="shared" si="17"/>
        <v>0</v>
      </c>
    </row>
    <row r="168" spans="1:10" ht="15">
      <c r="A168" s="13" t="s">
        <v>13</v>
      </c>
      <c r="B168" s="11" t="s">
        <v>46</v>
      </c>
      <c r="C168" s="11" t="s">
        <v>28</v>
      </c>
      <c r="D168" s="11" t="s">
        <v>608</v>
      </c>
      <c r="E168" s="11" t="s">
        <v>11</v>
      </c>
      <c r="F168" s="12">
        <f>F169</f>
        <v>6496.4</v>
      </c>
      <c r="G168" s="12">
        <f>G169</f>
        <v>6496.4</v>
      </c>
      <c r="H168" s="12">
        <f>H169</f>
        <v>6481.2</v>
      </c>
      <c r="I168" s="12">
        <f t="shared" si="18"/>
        <v>99.76602425958993</v>
      </c>
      <c r="J168" s="12">
        <f t="shared" si="17"/>
        <v>99.76602425958993</v>
      </c>
    </row>
    <row r="169" spans="1:10" ht="15">
      <c r="A169" s="13" t="s">
        <v>684</v>
      </c>
      <c r="B169" s="11" t="s">
        <v>46</v>
      </c>
      <c r="C169" s="11" t="s">
        <v>28</v>
      </c>
      <c r="D169" s="11" t="s">
        <v>608</v>
      </c>
      <c r="E169" s="11" t="s">
        <v>683</v>
      </c>
      <c r="F169" s="12">
        <f>'прил 3 '!G147</f>
        <v>6496.4</v>
      </c>
      <c r="G169" s="12">
        <f>'прил 3 '!H147</f>
        <v>6496.4</v>
      </c>
      <c r="H169" s="12">
        <f>'прил 3 '!I147</f>
        <v>6481.2</v>
      </c>
      <c r="I169" s="12">
        <f t="shared" si="18"/>
        <v>99.76602425958993</v>
      </c>
      <c r="J169" s="12">
        <f t="shared" si="17"/>
        <v>99.76602425958993</v>
      </c>
    </row>
    <row r="170" spans="1:10" ht="30">
      <c r="A170" s="13" t="s">
        <v>589</v>
      </c>
      <c r="B170" s="11" t="s">
        <v>46</v>
      </c>
      <c r="C170" s="11" t="s">
        <v>28</v>
      </c>
      <c r="D170" s="11" t="s">
        <v>588</v>
      </c>
      <c r="E170" s="11"/>
      <c r="F170" s="12">
        <f aca="true" t="shared" si="24" ref="F170:H171">F171</f>
        <v>800</v>
      </c>
      <c r="G170" s="12">
        <f t="shared" si="24"/>
        <v>800</v>
      </c>
      <c r="H170" s="12">
        <f t="shared" si="24"/>
        <v>384</v>
      </c>
      <c r="I170" s="12">
        <f t="shared" si="18"/>
        <v>48</v>
      </c>
      <c r="J170" s="12">
        <f t="shared" si="17"/>
        <v>48</v>
      </c>
    </row>
    <row r="171" spans="1:10" ht="30">
      <c r="A171" s="13" t="s">
        <v>21</v>
      </c>
      <c r="B171" s="11" t="s">
        <v>46</v>
      </c>
      <c r="C171" s="11" t="s">
        <v>28</v>
      </c>
      <c r="D171" s="11" t="s">
        <v>588</v>
      </c>
      <c r="E171" s="11" t="s">
        <v>20</v>
      </c>
      <c r="F171" s="12">
        <f t="shared" si="24"/>
        <v>800</v>
      </c>
      <c r="G171" s="12">
        <f t="shared" si="24"/>
        <v>800</v>
      </c>
      <c r="H171" s="12">
        <f t="shared" si="24"/>
        <v>384</v>
      </c>
      <c r="I171" s="12">
        <f t="shared" si="18"/>
        <v>48</v>
      </c>
      <c r="J171" s="12">
        <f t="shared" si="17"/>
        <v>48</v>
      </c>
    </row>
    <row r="172" spans="1:10" ht="15">
      <c r="A172" s="13" t="s">
        <v>87</v>
      </c>
      <c r="B172" s="11" t="s">
        <v>46</v>
      </c>
      <c r="C172" s="11" t="s">
        <v>28</v>
      </c>
      <c r="D172" s="11" t="s">
        <v>588</v>
      </c>
      <c r="E172" s="11" t="s">
        <v>72</v>
      </c>
      <c r="F172" s="12">
        <f>'прил 3 '!G937</f>
        <v>800</v>
      </c>
      <c r="G172" s="12">
        <f>'прил 3 '!H937</f>
        <v>800</v>
      </c>
      <c r="H172" s="12">
        <f>'прил 3 '!I937</f>
        <v>384</v>
      </c>
      <c r="I172" s="12">
        <f t="shared" si="18"/>
        <v>48</v>
      </c>
      <c r="J172" s="12">
        <f t="shared" si="17"/>
        <v>48</v>
      </c>
    </row>
    <row r="173" spans="1:10" ht="30">
      <c r="A173" s="13" t="s">
        <v>749</v>
      </c>
      <c r="B173" s="11" t="s">
        <v>46</v>
      </c>
      <c r="C173" s="11" t="s">
        <v>28</v>
      </c>
      <c r="D173" s="11" t="s">
        <v>748</v>
      </c>
      <c r="E173" s="11"/>
      <c r="F173" s="12">
        <f aca="true" t="shared" si="25" ref="F173:H174">F174</f>
        <v>614.2</v>
      </c>
      <c r="G173" s="12">
        <f t="shared" si="25"/>
        <v>614.2</v>
      </c>
      <c r="H173" s="12">
        <f t="shared" si="25"/>
        <v>62.9</v>
      </c>
      <c r="I173" s="12">
        <f t="shared" si="18"/>
        <v>10.240963855421686</v>
      </c>
      <c r="J173" s="12">
        <f t="shared" si="17"/>
        <v>10.240963855421686</v>
      </c>
    </row>
    <row r="174" spans="1:10" ht="30">
      <c r="A174" s="13" t="s">
        <v>5</v>
      </c>
      <c r="B174" s="11" t="s">
        <v>46</v>
      </c>
      <c r="C174" s="11" t="s">
        <v>28</v>
      </c>
      <c r="D174" s="11" t="s">
        <v>748</v>
      </c>
      <c r="E174" s="11" t="s">
        <v>3</v>
      </c>
      <c r="F174" s="12">
        <f t="shared" si="25"/>
        <v>614.2</v>
      </c>
      <c r="G174" s="12">
        <f t="shared" si="25"/>
        <v>614.2</v>
      </c>
      <c r="H174" s="12">
        <f t="shared" si="25"/>
        <v>62.9</v>
      </c>
      <c r="I174" s="12">
        <f t="shared" si="18"/>
        <v>10.240963855421686</v>
      </c>
      <c r="J174" s="12">
        <f t="shared" si="17"/>
        <v>10.240963855421686</v>
      </c>
    </row>
    <row r="175" spans="1:10" ht="30">
      <c r="A175" s="13" t="s">
        <v>6</v>
      </c>
      <c r="B175" s="11" t="s">
        <v>46</v>
      </c>
      <c r="C175" s="11" t="s">
        <v>28</v>
      </c>
      <c r="D175" s="11" t="s">
        <v>748</v>
      </c>
      <c r="E175" s="11" t="s">
        <v>4</v>
      </c>
      <c r="F175" s="12">
        <f>'прил 3 '!G150</f>
        <v>614.2</v>
      </c>
      <c r="G175" s="12">
        <f>'прил 3 '!H150</f>
        <v>614.2</v>
      </c>
      <c r="H175" s="12">
        <f>'прил 3 '!I150</f>
        <v>62.9</v>
      </c>
      <c r="I175" s="12">
        <f t="shared" si="18"/>
        <v>10.240963855421686</v>
      </c>
      <c r="J175" s="12">
        <f t="shared" si="17"/>
        <v>10.240963855421686</v>
      </c>
    </row>
    <row r="176" spans="1:10" ht="30">
      <c r="A176" s="10" t="s">
        <v>550</v>
      </c>
      <c r="B176" s="11" t="s">
        <v>46</v>
      </c>
      <c r="C176" s="11" t="s">
        <v>28</v>
      </c>
      <c r="D176" s="11" t="s">
        <v>257</v>
      </c>
      <c r="E176" s="11"/>
      <c r="F176" s="12">
        <f>F177+F179+F181</f>
        <v>14288.400000000001</v>
      </c>
      <c r="G176" s="12">
        <f>G177+G179+G181</f>
        <v>14288.400000000001</v>
      </c>
      <c r="H176" s="12">
        <f>H177+H179+H181</f>
        <v>13200.599999999999</v>
      </c>
      <c r="I176" s="12">
        <f t="shared" si="18"/>
        <v>92.38683127572016</v>
      </c>
      <c r="J176" s="12">
        <f t="shared" si="17"/>
        <v>92.38683127572016</v>
      </c>
    </row>
    <row r="177" spans="1:10" ht="60">
      <c r="A177" s="10" t="s">
        <v>0</v>
      </c>
      <c r="B177" s="11" t="s">
        <v>46</v>
      </c>
      <c r="C177" s="11" t="s">
        <v>28</v>
      </c>
      <c r="D177" s="11" t="s">
        <v>257</v>
      </c>
      <c r="E177" s="22">
        <v>100</v>
      </c>
      <c r="F177" s="12">
        <f>F178</f>
        <v>13176.1</v>
      </c>
      <c r="G177" s="12">
        <f>G178</f>
        <v>13176.1</v>
      </c>
      <c r="H177" s="12">
        <f>H178</f>
        <v>12325.3</v>
      </c>
      <c r="I177" s="12">
        <f t="shared" si="18"/>
        <v>93.54285410705747</v>
      </c>
      <c r="J177" s="12">
        <f t="shared" si="17"/>
        <v>93.54285410705747</v>
      </c>
    </row>
    <row r="178" spans="1:10" ht="15">
      <c r="A178" s="10" t="s">
        <v>22</v>
      </c>
      <c r="B178" s="11" t="s">
        <v>46</v>
      </c>
      <c r="C178" s="11" t="s">
        <v>28</v>
      </c>
      <c r="D178" s="11" t="s">
        <v>257</v>
      </c>
      <c r="E178" s="22">
        <v>110</v>
      </c>
      <c r="F178" s="12">
        <f>'прил 3 '!G153</f>
        <v>13176.1</v>
      </c>
      <c r="G178" s="12">
        <f>'прил 3 '!H153</f>
        <v>13176.1</v>
      </c>
      <c r="H178" s="12">
        <f>'прил 3 '!I153</f>
        <v>12325.3</v>
      </c>
      <c r="I178" s="12">
        <f t="shared" si="18"/>
        <v>93.54285410705747</v>
      </c>
      <c r="J178" s="12">
        <f t="shared" si="17"/>
        <v>93.54285410705747</v>
      </c>
    </row>
    <row r="179" spans="1:10" ht="30">
      <c r="A179" s="10" t="s">
        <v>5</v>
      </c>
      <c r="B179" s="11" t="s">
        <v>46</v>
      </c>
      <c r="C179" s="11" t="s">
        <v>28</v>
      </c>
      <c r="D179" s="11" t="s">
        <v>257</v>
      </c>
      <c r="E179" s="22">
        <v>200</v>
      </c>
      <c r="F179" s="12">
        <f>F180</f>
        <v>1110.7</v>
      </c>
      <c r="G179" s="12">
        <f>G180</f>
        <v>1110.7</v>
      </c>
      <c r="H179" s="12">
        <f>H180</f>
        <v>875.3</v>
      </c>
      <c r="I179" s="12">
        <f t="shared" si="18"/>
        <v>78.80615827856306</v>
      </c>
      <c r="J179" s="12">
        <f t="shared" si="17"/>
        <v>78.80615827856306</v>
      </c>
    </row>
    <row r="180" spans="1:10" ht="30">
      <c r="A180" s="10" t="s">
        <v>6</v>
      </c>
      <c r="B180" s="11" t="s">
        <v>46</v>
      </c>
      <c r="C180" s="11" t="s">
        <v>28</v>
      </c>
      <c r="D180" s="11" t="s">
        <v>257</v>
      </c>
      <c r="E180" s="22">
        <v>240</v>
      </c>
      <c r="F180" s="12">
        <f>'прил 3 '!G155</f>
        <v>1110.7</v>
      </c>
      <c r="G180" s="12">
        <f>'прил 3 '!H155</f>
        <v>1110.7</v>
      </c>
      <c r="H180" s="12">
        <f>'прил 3 '!I155</f>
        <v>875.3</v>
      </c>
      <c r="I180" s="12">
        <f t="shared" si="18"/>
        <v>78.80615827856306</v>
      </c>
      <c r="J180" s="12">
        <f t="shared" si="17"/>
        <v>78.80615827856306</v>
      </c>
    </row>
    <row r="181" spans="1:10" ht="15">
      <c r="A181" s="13" t="s">
        <v>13</v>
      </c>
      <c r="B181" s="11" t="s">
        <v>46</v>
      </c>
      <c r="C181" s="11" t="s">
        <v>28</v>
      </c>
      <c r="D181" s="11" t="s">
        <v>257</v>
      </c>
      <c r="E181" s="22">
        <v>800</v>
      </c>
      <c r="F181" s="12">
        <f>F182</f>
        <v>1.6</v>
      </c>
      <c r="G181" s="12">
        <f>G182</f>
        <v>1.6</v>
      </c>
      <c r="H181" s="12">
        <f>H182</f>
        <v>0</v>
      </c>
      <c r="I181" s="12">
        <f t="shared" si="18"/>
        <v>0</v>
      </c>
      <c r="J181" s="12">
        <f t="shared" si="17"/>
        <v>0</v>
      </c>
    </row>
    <row r="182" spans="1:10" ht="15">
      <c r="A182" s="10" t="s">
        <v>14</v>
      </c>
      <c r="B182" s="11" t="s">
        <v>46</v>
      </c>
      <c r="C182" s="11" t="s">
        <v>28</v>
      </c>
      <c r="D182" s="11" t="s">
        <v>257</v>
      </c>
      <c r="E182" s="22">
        <v>850</v>
      </c>
      <c r="F182" s="12">
        <f>'прил 3 '!G157</f>
        <v>1.6</v>
      </c>
      <c r="G182" s="12">
        <f>'прил 3 '!H157</f>
        <v>1.6</v>
      </c>
      <c r="H182" s="12">
        <f>'прил 3 '!I157</f>
        <v>0</v>
      </c>
      <c r="I182" s="12">
        <f t="shared" si="18"/>
        <v>0</v>
      </c>
      <c r="J182" s="12">
        <f t="shared" si="17"/>
        <v>0</v>
      </c>
    </row>
    <row r="183" spans="1:10" ht="45">
      <c r="A183" s="10" t="s">
        <v>708</v>
      </c>
      <c r="B183" s="11" t="s">
        <v>46</v>
      </c>
      <c r="C183" s="11" t="s">
        <v>28</v>
      </c>
      <c r="D183" s="11" t="s">
        <v>707</v>
      </c>
      <c r="E183" s="22"/>
      <c r="F183" s="12">
        <f aca="true" t="shared" si="26" ref="F183:H184">F184</f>
        <v>78</v>
      </c>
      <c r="G183" s="12">
        <f t="shared" si="26"/>
        <v>78</v>
      </c>
      <c r="H183" s="12">
        <f t="shared" si="26"/>
        <v>1.1</v>
      </c>
      <c r="I183" s="12">
        <f t="shared" si="18"/>
        <v>1.4102564102564104</v>
      </c>
      <c r="J183" s="12">
        <f t="shared" si="17"/>
        <v>1.4102564102564104</v>
      </c>
    </row>
    <row r="184" spans="1:10" ht="30">
      <c r="A184" s="10" t="s">
        <v>5</v>
      </c>
      <c r="B184" s="11" t="s">
        <v>46</v>
      </c>
      <c r="C184" s="11" t="s">
        <v>28</v>
      </c>
      <c r="D184" s="11" t="s">
        <v>707</v>
      </c>
      <c r="E184" s="22">
        <v>200</v>
      </c>
      <c r="F184" s="12">
        <f t="shared" si="26"/>
        <v>78</v>
      </c>
      <c r="G184" s="12">
        <f t="shared" si="26"/>
        <v>78</v>
      </c>
      <c r="H184" s="12">
        <f t="shared" si="26"/>
        <v>1.1</v>
      </c>
      <c r="I184" s="12">
        <f t="shared" si="18"/>
        <v>1.4102564102564104</v>
      </c>
      <c r="J184" s="12">
        <f t="shared" si="17"/>
        <v>1.4102564102564104</v>
      </c>
    </row>
    <row r="185" spans="1:10" ht="30">
      <c r="A185" s="10" t="s">
        <v>6</v>
      </c>
      <c r="B185" s="11" t="s">
        <v>46</v>
      </c>
      <c r="C185" s="11" t="s">
        <v>28</v>
      </c>
      <c r="D185" s="11" t="s">
        <v>707</v>
      </c>
      <c r="E185" s="22">
        <v>240</v>
      </c>
      <c r="F185" s="12">
        <f>'прил 3 '!G160</f>
        <v>78</v>
      </c>
      <c r="G185" s="12">
        <f>'прил 3 '!H160</f>
        <v>78</v>
      </c>
      <c r="H185" s="12">
        <f>'прил 3 '!I160</f>
        <v>1.1</v>
      </c>
      <c r="I185" s="12">
        <f t="shared" si="18"/>
        <v>1.4102564102564104</v>
      </c>
      <c r="J185" s="12">
        <f t="shared" si="17"/>
        <v>1.4102564102564104</v>
      </c>
    </row>
    <row r="186" spans="1:10" ht="15">
      <c r="A186" s="21" t="s">
        <v>62</v>
      </c>
      <c r="B186" s="1" t="s">
        <v>47</v>
      </c>
      <c r="C186" s="1"/>
      <c r="D186" s="1"/>
      <c r="E186" s="1"/>
      <c r="F186" s="9">
        <f>F187+F201</f>
        <v>4947.1</v>
      </c>
      <c r="G186" s="9">
        <f>G187+G201</f>
        <v>4947.1</v>
      </c>
      <c r="H186" s="9">
        <f>H187+H201</f>
        <v>4618.200000000001</v>
      </c>
      <c r="I186" s="9">
        <f t="shared" si="18"/>
        <v>93.3516605688181</v>
      </c>
      <c r="J186" s="9">
        <f t="shared" si="17"/>
        <v>93.3516605688181</v>
      </c>
    </row>
    <row r="187" spans="1:10" ht="15">
      <c r="A187" s="14" t="s">
        <v>63</v>
      </c>
      <c r="B187" s="11" t="s">
        <v>47</v>
      </c>
      <c r="C187" s="11" t="s">
        <v>49</v>
      </c>
      <c r="D187" s="11"/>
      <c r="E187" s="11"/>
      <c r="F187" s="12">
        <f>F188+F196</f>
        <v>4747.1</v>
      </c>
      <c r="G187" s="12">
        <f>G188+G196</f>
        <v>4747.1</v>
      </c>
      <c r="H187" s="12">
        <f>H188+H196</f>
        <v>4618.200000000001</v>
      </c>
      <c r="I187" s="12">
        <f t="shared" si="18"/>
        <v>97.28465800172738</v>
      </c>
      <c r="J187" s="12">
        <f t="shared" si="17"/>
        <v>97.28465800172738</v>
      </c>
    </row>
    <row r="188" spans="1:10" ht="45">
      <c r="A188" s="10" t="s">
        <v>484</v>
      </c>
      <c r="B188" s="11" t="s">
        <v>47</v>
      </c>
      <c r="C188" s="11" t="s">
        <v>49</v>
      </c>
      <c r="D188" s="11" t="s">
        <v>176</v>
      </c>
      <c r="E188" s="11"/>
      <c r="F188" s="12">
        <f aca="true" t="shared" si="27" ref="F188:H190">F189</f>
        <v>4423</v>
      </c>
      <c r="G188" s="12">
        <f t="shared" si="27"/>
        <v>4423</v>
      </c>
      <c r="H188" s="12">
        <f t="shared" si="27"/>
        <v>4294.1</v>
      </c>
      <c r="I188" s="12">
        <f t="shared" si="18"/>
        <v>97.0856884467556</v>
      </c>
      <c r="J188" s="12">
        <f t="shared" si="17"/>
        <v>97.0856884467556</v>
      </c>
    </row>
    <row r="189" spans="1:10" ht="15">
      <c r="A189" s="10" t="s">
        <v>111</v>
      </c>
      <c r="B189" s="11" t="s">
        <v>47</v>
      </c>
      <c r="C189" s="11" t="s">
        <v>49</v>
      </c>
      <c r="D189" s="11" t="s">
        <v>177</v>
      </c>
      <c r="E189" s="11"/>
      <c r="F189" s="12">
        <f t="shared" si="27"/>
        <v>4423</v>
      </c>
      <c r="G189" s="12">
        <f t="shared" si="27"/>
        <v>4423</v>
      </c>
      <c r="H189" s="12">
        <f t="shared" si="27"/>
        <v>4294.1</v>
      </c>
      <c r="I189" s="12">
        <f t="shared" si="18"/>
        <v>97.0856884467556</v>
      </c>
      <c r="J189" s="12">
        <f t="shared" si="17"/>
        <v>97.0856884467556</v>
      </c>
    </row>
    <row r="190" spans="1:10" ht="30">
      <c r="A190" s="14" t="s">
        <v>121</v>
      </c>
      <c r="B190" s="11" t="s">
        <v>47</v>
      </c>
      <c r="C190" s="11" t="s">
        <v>49</v>
      </c>
      <c r="D190" s="11" t="s">
        <v>179</v>
      </c>
      <c r="E190" s="11"/>
      <c r="F190" s="12">
        <f t="shared" si="27"/>
        <v>4423</v>
      </c>
      <c r="G190" s="12">
        <f t="shared" si="27"/>
        <v>4423</v>
      </c>
      <c r="H190" s="12">
        <f t="shared" si="27"/>
        <v>4294.1</v>
      </c>
      <c r="I190" s="12">
        <f t="shared" si="18"/>
        <v>97.0856884467556</v>
      </c>
      <c r="J190" s="12">
        <f t="shared" si="17"/>
        <v>97.0856884467556</v>
      </c>
    </row>
    <row r="191" spans="1:10" ht="45">
      <c r="A191" s="10" t="s">
        <v>326</v>
      </c>
      <c r="B191" s="11" t="s">
        <v>47</v>
      </c>
      <c r="C191" s="11" t="s">
        <v>49</v>
      </c>
      <c r="D191" s="11" t="s">
        <v>115</v>
      </c>
      <c r="E191" s="11"/>
      <c r="F191" s="12">
        <f>F192+F194</f>
        <v>4423</v>
      </c>
      <c r="G191" s="12">
        <f>G192+G194</f>
        <v>4423</v>
      </c>
      <c r="H191" s="12">
        <f>H192+H194</f>
        <v>4294.1</v>
      </c>
      <c r="I191" s="12">
        <f t="shared" si="18"/>
        <v>97.0856884467556</v>
      </c>
      <c r="J191" s="12">
        <f t="shared" si="17"/>
        <v>97.0856884467556</v>
      </c>
    </row>
    <row r="192" spans="1:10" ht="60">
      <c r="A192" s="13" t="s">
        <v>0</v>
      </c>
      <c r="B192" s="11" t="s">
        <v>47</v>
      </c>
      <c r="C192" s="11" t="s">
        <v>49</v>
      </c>
      <c r="D192" s="11" t="s">
        <v>115</v>
      </c>
      <c r="E192" s="11" t="s">
        <v>228</v>
      </c>
      <c r="F192" s="12">
        <f>F193</f>
        <v>4085</v>
      </c>
      <c r="G192" s="12">
        <f>G193</f>
        <v>4085</v>
      </c>
      <c r="H192" s="12">
        <f>H193</f>
        <v>4003.5</v>
      </c>
      <c r="I192" s="12">
        <f t="shared" si="18"/>
        <v>98.00489596083231</v>
      </c>
      <c r="J192" s="12">
        <f t="shared" si="17"/>
        <v>98.00489596083231</v>
      </c>
    </row>
    <row r="193" spans="1:10" ht="30">
      <c r="A193" s="13" t="s">
        <v>1</v>
      </c>
      <c r="B193" s="11" t="s">
        <v>47</v>
      </c>
      <c r="C193" s="11" t="s">
        <v>49</v>
      </c>
      <c r="D193" s="11" t="s">
        <v>115</v>
      </c>
      <c r="E193" s="11" t="s">
        <v>2</v>
      </c>
      <c r="F193" s="12">
        <f>'прил 3 '!G168</f>
        <v>4085</v>
      </c>
      <c r="G193" s="12">
        <f>'прил 3 '!H168</f>
        <v>4085</v>
      </c>
      <c r="H193" s="12">
        <f>'прил 3 '!I168</f>
        <v>4003.5</v>
      </c>
      <c r="I193" s="12">
        <f t="shared" si="18"/>
        <v>98.00489596083231</v>
      </c>
      <c r="J193" s="12">
        <f t="shared" si="17"/>
        <v>98.00489596083231</v>
      </c>
    </row>
    <row r="194" spans="1:10" ht="30">
      <c r="A194" s="13" t="s">
        <v>5</v>
      </c>
      <c r="B194" s="11" t="s">
        <v>47</v>
      </c>
      <c r="C194" s="11" t="s">
        <v>49</v>
      </c>
      <c r="D194" s="11" t="s">
        <v>115</v>
      </c>
      <c r="E194" s="11" t="s">
        <v>3</v>
      </c>
      <c r="F194" s="12">
        <f>F195</f>
        <v>338</v>
      </c>
      <c r="G194" s="12">
        <f>G195</f>
        <v>338</v>
      </c>
      <c r="H194" s="12">
        <f>H195</f>
        <v>290.6</v>
      </c>
      <c r="I194" s="12">
        <f t="shared" si="18"/>
        <v>85.97633136094676</v>
      </c>
      <c r="J194" s="12">
        <f t="shared" si="17"/>
        <v>85.97633136094676</v>
      </c>
    </row>
    <row r="195" spans="1:10" ht="30">
      <c r="A195" s="13" t="s">
        <v>6</v>
      </c>
      <c r="B195" s="11" t="s">
        <v>47</v>
      </c>
      <c r="C195" s="11" t="s">
        <v>49</v>
      </c>
      <c r="D195" s="11" t="s">
        <v>115</v>
      </c>
      <c r="E195" s="11" t="s">
        <v>4</v>
      </c>
      <c r="F195" s="12">
        <f>'прил 3 '!G170</f>
        <v>338</v>
      </c>
      <c r="G195" s="12">
        <f>'прил 3 '!H170</f>
        <v>338</v>
      </c>
      <c r="H195" s="12">
        <f>'прил 3 '!I170</f>
        <v>290.6</v>
      </c>
      <c r="I195" s="12">
        <f t="shared" si="18"/>
        <v>85.97633136094676</v>
      </c>
      <c r="J195" s="12">
        <f t="shared" si="17"/>
        <v>85.97633136094676</v>
      </c>
    </row>
    <row r="196" spans="1:10" ht="15">
      <c r="A196" s="14" t="s">
        <v>341</v>
      </c>
      <c r="B196" s="11" t="s">
        <v>47</v>
      </c>
      <c r="C196" s="11" t="s">
        <v>49</v>
      </c>
      <c r="D196" s="11" t="s">
        <v>161</v>
      </c>
      <c r="E196" s="11"/>
      <c r="F196" s="12">
        <f aca="true" t="shared" si="28" ref="F196:H198">F197</f>
        <v>324.1</v>
      </c>
      <c r="G196" s="12">
        <f t="shared" si="28"/>
        <v>324.1</v>
      </c>
      <c r="H196" s="12">
        <f t="shared" si="28"/>
        <v>324.1</v>
      </c>
      <c r="I196" s="12">
        <f t="shared" si="18"/>
        <v>100</v>
      </c>
      <c r="J196" s="12">
        <f t="shared" si="17"/>
        <v>100</v>
      </c>
    </row>
    <row r="197" spans="1:10" ht="45">
      <c r="A197" s="13" t="s">
        <v>636</v>
      </c>
      <c r="B197" s="11" t="s">
        <v>47</v>
      </c>
      <c r="C197" s="11" t="s">
        <v>49</v>
      </c>
      <c r="D197" s="11" t="s">
        <v>637</v>
      </c>
      <c r="E197" s="11"/>
      <c r="F197" s="12">
        <f t="shared" si="28"/>
        <v>324.1</v>
      </c>
      <c r="G197" s="12">
        <f t="shared" si="28"/>
        <v>324.1</v>
      </c>
      <c r="H197" s="12">
        <f t="shared" si="28"/>
        <v>324.1</v>
      </c>
      <c r="I197" s="12">
        <f t="shared" si="18"/>
        <v>100</v>
      </c>
      <c r="J197" s="12">
        <f t="shared" si="17"/>
        <v>100</v>
      </c>
    </row>
    <row r="198" spans="1:10" ht="15">
      <c r="A198" s="13" t="s">
        <v>13</v>
      </c>
      <c r="B198" s="11" t="s">
        <v>47</v>
      </c>
      <c r="C198" s="11" t="s">
        <v>49</v>
      </c>
      <c r="D198" s="11" t="s">
        <v>637</v>
      </c>
      <c r="E198" s="11" t="s">
        <v>11</v>
      </c>
      <c r="F198" s="12">
        <f t="shared" si="28"/>
        <v>324.1</v>
      </c>
      <c r="G198" s="12">
        <f t="shared" si="28"/>
        <v>324.1</v>
      </c>
      <c r="H198" s="12">
        <f t="shared" si="28"/>
        <v>324.1</v>
      </c>
      <c r="I198" s="12">
        <f t="shared" si="18"/>
        <v>100</v>
      </c>
      <c r="J198" s="12">
        <f t="shared" si="17"/>
        <v>100</v>
      </c>
    </row>
    <row r="199" spans="1:10" ht="15">
      <c r="A199" s="10" t="s">
        <v>14</v>
      </c>
      <c r="B199" s="11" t="s">
        <v>47</v>
      </c>
      <c r="C199" s="11" t="s">
        <v>49</v>
      </c>
      <c r="D199" s="11" t="s">
        <v>637</v>
      </c>
      <c r="E199" s="11" t="s">
        <v>12</v>
      </c>
      <c r="F199" s="12">
        <f>'прил 3 '!G174</f>
        <v>324.1</v>
      </c>
      <c r="G199" s="12">
        <f>'прил 3 '!H174</f>
        <v>324.1</v>
      </c>
      <c r="H199" s="12">
        <f>'прил 3 '!I174</f>
        <v>324.1</v>
      </c>
      <c r="I199" s="12">
        <f t="shared" si="18"/>
        <v>100</v>
      </c>
      <c r="J199" s="12">
        <f t="shared" si="17"/>
        <v>100</v>
      </c>
    </row>
    <row r="200" spans="1:10" ht="15">
      <c r="A200" s="14" t="s">
        <v>64</v>
      </c>
      <c r="B200" s="11" t="s">
        <v>47</v>
      </c>
      <c r="C200" s="11" t="s">
        <v>52</v>
      </c>
      <c r="D200" s="11"/>
      <c r="E200" s="11"/>
      <c r="F200" s="12">
        <f aca="true" t="shared" si="29" ref="F200:H203">F201</f>
        <v>200</v>
      </c>
      <c r="G200" s="12">
        <f t="shared" si="29"/>
        <v>200</v>
      </c>
      <c r="H200" s="12">
        <f t="shared" si="29"/>
        <v>0</v>
      </c>
      <c r="I200" s="12">
        <f t="shared" si="18"/>
        <v>0</v>
      </c>
      <c r="J200" s="12">
        <f t="shared" si="17"/>
        <v>0</v>
      </c>
    </row>
    <row r="201" spans="1:10" ht="15">
      <c r="A201" s="14" t="s">
        <v>341</v>
      </c>
      <c r="B201" s="11" t="s">
        <v>47</v>
      </c>
      <c r="C201" s="11" t="s">
        <v>52</v>
      </c>
      <c r="D201" s="11" t="s">
        <v>161</v>
      </c>
      <c r="E201" s="11"/>
      <c r="F201" s="12">
        <f t="shared" si="29"/>
        <v>200</v>
      </c>
      <c r="G201" s="12">
        <f t="shared" si="29"/>
        <v>200</v>
      </c>
      <c r="H201" s="12">
        <f t="shared" si="29"/>
        <v>0</v>
      </c>
      <c r="I201" s="12">
        <f t="shared" si="18"/>
        <v>0</v>
      </c>
      <c r="J201" s="12">
        <f t="shared" si="17"/>
        <v>0</v>
      </c>
    </row>
    <row r="202" spans="1:10" ht="30">
      <c r="A202" s="14" t="s">
        <v>65</v>
      </c>
      <c r="B202" s="11" t="s">
        <v>47</v>
      </c>
      <c r="C202" s="11" t="s">
        <v>52</v>
      </c>
      <c r="D202" s="11" t="s">
        <v>95</v>
      </c>
      <c r="E202" s="11"/>
      <c r="F202" s="12">
        <f t="shared" si="29"/>
        <v>200</v>
      </c>
      <c r="G202" s="12">
        <f t="shared" si="29"/>
        <v>200</v>
      </c>
      <c r="H202" s="12">
        <f t="shared" si="29"/>
        <v>0</v>
      </c>
      <c r="I202" s="12">
        <f t="shared" si="18"/>
        <v>0</v>
      </c>
      <c r="J202" s="12">
        <f t="shared" si="17"/>
        <v>0</v>
      </c>
    </row>
    <row r="203" spans="1:10" ht="30">
      <c r="A203" s="13" t="s">
        <v>5</v>
      </c>
      <c r="B203" s="11" t="s">
        <v>47</v>
      </c>
      <c r="C203" s="11" t="s">
        <v>52</v>
      </c>
      <c r="D203" s="11" t="s">
        <v>95</v>
      </c>
      <c r="E203" s="11" t="s">
        <v>3</v>
      </c>
      <c r="F203" s="12">
        <f t="shared" si="29"/>
        <v>200</v>
      </c>
      <c r="G203" s="12">
        <f t="shared" si="29"/>
        <v>200</v>
      </c>
      <c r="H203" s="12">
        <f t="shared" si="29"/>
        <v>0</v>
      </c>
      <c r="I203" s="12">
        <f t="shared" si="18"/>
        <v>0</v>
      </c>
      <c r="J203" s="12">
        <f t="shared" si="17"/>
        <v>0</v>
      </c>
    </row>
    <row r="204" spans="1:10" ht="30">
      <c r="A204" s="13" t="s">
        <v>6</v>
      </c>
      <c r="B204" s="11" t="s">
        <v>47</v>
      </c>
      <c r="C204" s="11" t="s">
        <v>52</v>
      </c>
      <c r="D204" s="11" t="s">
        <v>95</v>
      </c>
      <c r="E204" s="11" t="s">
        <v>4</v>
      </c>
      <c r="F204" s="12">
        <f>'прил 3 '!G179</f>
        <v>200</v>
      </c>
      <c r="G204" s="12">
        <f>'прил 3 '!H179</f>
        <v>200</v>
      </c>
      <c r="H204" s="12">
        <f>'прил 3 '!I179</f>
        <v>0</v>
      </c>
      <c r="I204" s="12">
        <f t="shared" si="18"/>
        <v>0</v>
      </c>
      <c r="J204" s="12">
        <f t="shared" si="17"/>
        <v>0</v>
      </c>
    </row>
    <row r="205" spans="1:10" ht="30.75">
      <c r="A205" s="18" t="s">
        <v>66</v>
      </c>
      <c r="B205" s="1" t="s">
        <v>49</v>
      </c>
      <c r="C205" s="1"/>
      <c r="D205" s="1"/>
      <c r="E205" s="1"/>
      <c r="F205" s="9">
        <f>F206+F235</f>
        <v>54809.7</v>
      </c>
      <c r="G205" s="9">
        <f>G206+G235</f>
        <v>54809.7</v>
      </c>
      <c r="H205" s="9">
        <f>H206+H235</f>
        <v>45883.700000000004</v>
      </c>
      <c r="I205" s="9">
        <f t="shared" si="18"/>
        <v>83.71456147360779</v>
      </c>
      <c r="J205" s="9">
        <f t="shared" si="17"/>
        <v>83.71456147360779</v>
      </c>
    </row>
    <row r="206" spans="1:10" ht="30">
      <c r="A206" s="13" t="s">
        <v>114</v>
      </c>
      <c r="B206" s="11" t="s">
        <v>49</v>
      </c>
      <c r="C206" s="11" t="s">
        <v>67</v>
      </c>
      <c r="D206" s="11"/>
      <c r="E206" s="11"/>
      <c r="F206" s="12">
        <f>F207</f>
        <v>37149.5</v>
      </c>
      <c r="G206" s="12">
        <f>G207</f>
        <v>37149.5</v>
      </c>
      <c r="H206" s="12">
        <f>H207</f>
        <v>30557.200000000004</v>
      </c>
      <c r="I206" s="12">
        <f t="shared" si="18"/>
        <v>82.2546736833605</v>
      </c>
      <c r="J206" s="12">
        <f t="shared" si="17"/>
        <v>82.2546736833605</v>
      </c>
    </row>
    <row r="207" spans="1:10" ht="45">
      <c r="A207" s="14" t="s">
        <v>450</v>
      </c>
      <c r="B207" s="11" t="s">
        <v>49</v>
      </c>
      <c r="C207" s="11" t="s">
        <v>67</v>
      </c>
      <c r="D207" s="11" t="s">
        <v>197</v>
      </c>
      <c r="E207" s="11"/>
      <c r="F207" s="12">
        <f>F208+F221+F226</f>
        <v>37149.5</v>
      </c>
      <c r="G207" s="12">
        <f>G208+G221+G226</f>
        <v>37149.5</v>
      </c>
      <c r="H207" s="12">
        <f>H208+H221+H226</f>
        <v>30557.200000000004</v>
      </c>
      <c r="I207" s="12">
        <f t="shared" si="18"/>
        <v>82.2546736833605</v>
      </c>
      <c r="J207" s="12">
        <f t="shared" si="17"/>
        <v>82.2546736833605</v>
      </c>
    </row>
    <row r="208" spans="1:10" ht="45">
      <c r="A208" s="14" t="s">
        <v>278</v>
      </c>
      <c r="B208" s="11" t="s">
        <v>49</v>
      </c>
      <c r="C208" s="11" t="s">
        <v>67</v>
      </c>
      <c r="D208" s="11" t="s">
        <v>202</v>
      </c>
      <c r="E208" s="11"/>
      <c r="F208" s="12">
        <f>F209+F213</f>
        <v>36375.5</v>
      </c>
      <c r="G208" s="12">
        <f>G209+G213</f>
        <v>36375.5</v>
      </c>
      <c r="H208" s="12">
        <f>H209+H213</f>
        <v>30052.600000000002</v>
      </c>
      <c r="I208" s="12">
        <f t="shared" si="18"/>
        <v>82.61769597668761</v>
      </c>
      <c r="J208" s="12">
        <f t="shared" si="17"/>
        <v>82.61769597668761</v>
      </c>
    </row>
    <row r="209" spans="1:10" ht="60">
      <c r="A209" s="14" t="s">
        <v>333</v>
      </c>
      <c r="B209" s="11" t="s">
        <v>49</v>
      </c>
      <c r="C209" s="11" t="s">
        <v>67</v>
      </c>
      <c r="D209" s="11" t="s">
        <v>203</v>
      </c>
      <c r="E209" s="11"/>
      <c r="F209" s="12">
        <f aca="true" t="shared" si="30" ref="F209:H211">F210</f>
        <v>800</v>
      </c>
      <c r="G209" s="12">
        <f t="shared" si="30"/>
        <v>800</v>
      </c>
      <c r="H209" s="12">
        <f t="shared" si="30"/>
        <v>0</v>
      </c>
      <c r="I209" s="12">
        <f t="shared" si="18"/>
        <v>0</v>
      </c>
      <c r="J209" s="12">
        <f t="shared" si="17"/>
        <v>0</v>
      </c>
    </row>
    <row r="210" spans="1:10" ht="30">
      <c r="A210" s="14" t="s">
        <v>282</v>
      </c>
      <c r="B210" s="11" t="s">
        <v>49</v>
      </c>
      <c r="C210" s="11" t="s">
        <v>67</v>
      </c>
      <c r="D210" s="11" t="s">
        <v>281</v>
      </c>
      <c r="E210" s="11"/>
      <c r="F210" s="12">
        <f t="shared" si="30"/>
        <v>800</v>
      </c>
      <c r="G210" s="12">
        <f t="shared" si="30"/>
        <v>800</v>
      </c>
      <c r="H210" s="12">
        <f t="shared" si="30"/>
        <v>0</v>
      </c>
      <c r="I210" s="12">
        <f t="shared" si="18"/>
        <v>0</v>
      </c>
      <c r="J210" s="12">
        <f t="shared" si="17"/>
        <v>0</v>
      </c>
    </row>
    <row r="211" spans="1:10" ht="30">
      <c r="A211" s="13" t="s">
        <v>5</v>
      </c>
      <c r="B211" s="11" t="s">
        <v>49</v>
      </c>
      <c r="C211" s="11" t="s">
        <v>67</v>
      </c>
      <c r="D211" s="11" t="s">
        <v>281</v>
      </c>
      <c r="E211" s="11" t="s">
        <v>3</v>
      </c>
      <c r="F211" s="12">
        <f t="shared" si="30"/>
        <v>800</v>
      </c>
      <c r="G211" s="12">
        <f t="shared" si="30"/>
        <v>800</v>
      </c>
      <c r="H211" s="12">
        <f t="shared" si="30"/>
        <v>0</v>
      </c>
      <c r="I211" s="12">
        <f t="shared" si="18"/>
        <v>0</v>
      </c>
      <c r="J211" s="12">
        <f aca="true" t="shared" si="31" ref="J211:J274">H211/G211*100</f>
        <v>0</v>
      </c>
    </row>
    <row r="212" spans="1:10" ht="30">
      <c r="A212" s="13" t="s">
        <v>6</v>
      </c>
      <c r="B212" s="11" t="s">
        <v>49</v>
      </c>
      <c r="C212" s="11" t="s">
        <v>67</v>
      </c>
      <c r="D212" s="11" t="s">
        <v>281</v>
      </c>
      <c r="E212" s="11" t="s">
        <v>4</v>
      </c>
      <c r="F212" s="12">
        <f>'прил 3 '!G187</f>
        <v>800</v>
      </c>
      <c r="G212" s="12">
        <f>'прил 3 '!H187</f>
        <v>800</v>
      </c>
      <c r="H212" s="12">
        <f>'прил 3 '!I187</f>
        <v>0</v>
      </c>
      <c r="I212" s="12">
        <f aca="true" t="shared" si="32" ref="I212:I275">H212/F212*100</f>
        <v>0</v>
      </c>
      <c r="J212" s="12">
        <f t="shared" si="31"/>
        <v>0</v>
      </c>
    </row>
    <row r="213" spans="1:10" ht="45">
      <c r="A213" s="14" t="s">
        <v>335</v>
      </c>
      <c r="B213" s="11" t="s">
        <v>49</v>
      </c>
      <c r="C213" s="11" t="s">
        <v>67</v>
      </c>
      <c r="D213" s="11" t="s">
        <v>205</v>
      </c>
      <c r="E213" s="11"/>
      <c r="F213" s="12">
        <f>F214</f>
        <v>35575.5</v>
      </c>
      <c r="G213" s="12">
        <f>G214</f>
        <v>35575.5</v>
      </c>
      <c r="H213" s="12">
        <f>H214</f>
        <v>30052.600000000002</v>
      </c>
      <c r="I213" s="12">
        <f t="shared" si="32"/>
        <v>84.47555199505278</v>
      </c>
      <c r="J213" s="12">
        <f t="shared" si="31"/>
        <v>84.47555199505278</v>
      </c>
    </row>
    <row r="214" spans="1:10" ht="30">
      <c r="A214" s="13" t="s">
        <v>207</v>
      </c>
      <c r="B214" s="11" t="s">
        <v>49</v>
      </c>
      <c r="C214" s="11" t="s">
        <v>67</v>
      </c>
      <c r="D214" s="11" t="s">
        <v>514</v>
      </c>
      <c r="E214" s="11"/>
      <c r="F214" s="12">
        <f>F215+F217+F219</f>
        <v>35575.5</v>
      </c>
      <c r="G214" s="12">
        <f>G215+G217+G219</f>
        <v>35575.5</v>
      </c>
      <c r="H214" s="12">
        <f>H215+H217+H219</f>
        <v>30052.600000000002</v>
      </c>
      <c r="I214" s="12">
        <f t="shared" si="32"/>
        <v>84.47555199505278</v>
      </c>
      <c r="J214" s="12">
        <f t="shared" si="31"/>
        <v>84.47555199505278</v>
      </c>
    </row>
    <row r="215" spans="1:10" ht="60">
      <c r="A215" s="13" t="s">
        <v>0</v>
      </c>
      <c r="B215" s="11" t="s">
        <v>49</v>
      </c>
      <c r="C215" s="11" t="s">
        <v>67</v>
      </c>
      <c r="D215" s="11" t="s">
        <v>514</v>
      </c>
      <c r="E215" s="11" t="s">
        <v>228</v>
      </c>
      <c r="F215" s="12">
        <f>F216</f>
        <v>32045.9</v>
      </c>
      <c r="G215" s="12">
        <f>G216</f>
        <v>32045.9</v>
      </c>
      <c r="H215" s="12">
        <f>H216</f>
        <v>29771.3</v>
      </c>
      <c r="I215" s="12">
        <f t="shared" si="32"/>
        <v>92.90205611326253</v>
      </c>
      <c r="J215" s="12">
        <f t="shared" si="31"/>
        <v>92.90205611326253</v>
      </c>
    </row>
    <row r="216" spans="1:10" ht="15">
      <c r="A216" s="13" t="s">
        <v>22</v>
      </c>
      <c r="B216" s="11" t="s">
        <v>49</v>
      </c>
      <c r="C216" s="11" t="s">
        <v>67</v>
      </c>
      <c r="D216" s="11" t="s">
        <v>514</v>
      </c>
      <c r="E216" s="11" t="s">
        <v>33</v>
      </c>
      <c r="F216" s="12">
        <f>'прил 3 '!G191</f>
        <v>32045.9</v>
      </c>
      <c r="G216" s="12">
        <f>'прил 3 '!H191</f>
        <v>32045.9</v>
      </c>
      <c r="H216" s="12">
        <f>'прил 3 '!I191</f>
        <v>29771.3</v>
      </c>
      <c r="I216" s="12">
        <f t="shared" si="32"/>
        <v>92.90205611326253</v>
      </c>
      <c r="J216" s="12">
        <f t="shared" si="31"/>
        <v>92.90205611326253</v>
      </c>
    </row>
    <row r="217" spans="1:10" ht="30">
      <c r="A217" s="13" t="s">
        <v>5</v>
      </c>
      <c r="B217" s="11" t="s">
        <v>49</v>
      </c>
      <c r="C217" s="11" t="s">
        <v>67</v>
      </c>
      <c r="D217" s="11" t="s">
        <v>514</v>
      </c>
      <c r="E217" s="11" t="s">
        <v>3</v>
      </c>
      <c r="F217" s="12">
        <f>F218</f>
        <v>3525.6</v>
      </c>
      <c r="G217" s="12">
        <f>G218</f>
        <v>3525.6</v>
      </c>
      <c r="H217" s="12">
        <f>H218</f>
        <v>279.4</v>
      </c>
      <c r="I217" s="12">
        <f t="shared" si="32"/>
        <v>7.924892216927615</v>
      </c>
      <c r="J217" s="12">
        <f t="shared" si="31"/>
        <v>7.924892216927615</v>
      </c>
    </row>
    <row r="218" spans="1:10" ht="30">
      <c r="A218" s="13" t="s">
        <v>6</v>
      </c>
      <c r="B218" s="11" t="s">
        <v>49</v>
      </c>
      <c r="C218" s="11" t="s">
        <v>67</v>
      </c>
      <c r="D218" s="11" t="s">
        <v>514</v>
      </c>
      <c r="E218" s="11" t="s">
        <v>4</v>
      </c>
      <c r="F218" s="12">
        <f>'прил 3 '!G193</f>
        <v>3525.6</v>
      </c>
      <c r="G218" s="12">
        <f>'прил 3 '!H193</f>
        <v>3525.6</v>
      </c>
      <c r="H218" s="12">
        <f>'прил 3 '!I193</f>
        <v>279.4</v>
      </c>
      <c r="I218" s="12">
        <f t="shared" si="32"/>
        <v>7.924892216927615</v>
      </c>
      <c r="J218" s="12">
        <f t="shared" si="31"/>
        <v>7.924892216927615</v>
      </c>
    </row>
    <row r="219" spans="1:10" ht="15">
      <c r="A219" s="13" t="s">
        <v>13</v>
      </c>
      <c r="B219" s="11" t="s">
        <v>49</v>
      </c>
      <c r="C219" s="11" t="s">
        <v>67</v>
      </c>
      <c r="D219" s="11" t="s">
        <v>514</v>
      </c>
      <c r="E219" s="11" t="s">
        <v>11</v>
      </c>
      <c r="F219" s="12">
        <f>F220</f>
        <v>4</v>
      </c>
      <c r="G219" s="12">
        <f>G220</f>
        <v>4</v>
      </c>
      <c r="H219" s="12">
        <f>H220</f>
        <v>1.9</v>
      </c>
      <c r="I219" s="12">
        <f t="shared" si="32"/>
        <v>47.5</v>
      </c>
      <c r="J219" s="12">
        <f t="shared" si="31"/>
        <v>47.5</v>
      </c>
    </row>
    <row r="220" spans="1:10" ht="15">
      <c r="A220" s="10" t="s">
        <v>14</v>
      </c>
      <c r="B220" s="11" t="s">
        <v>49</v>
      </c>
      <c r="C220" s="11" t="s">
        <v>67</v>
      </c>
      <c r="D220" s="11" t="s">
        <v>514</v>
      </c>
      <c r="E220" s="11" t="s">
        <v>12</v>
      </c>
      <c r="F220" s="12">
        <f>'прил 3 '!G195</f>
        <v>4</v>
      </c>
      <c r="G220" s="12">
        <f>'прил 3 '!H195</f>
        <v>4</v>
      </c>
      <c r="H220" s="12">
        <f>'прил 3 '!I195</f>
        <v>1.9</v>
      </c>
      <c r="I220" s="12">
        <f t="shared" si="32"/>
        <v>47.5</v>
      </c>
      <c r="J220" s="12">
        <f t="shared" si="31"/>
        <v>47.5</v>
      </c>
    </row>
    <row r="221" spans="1:10" ht="45">
      <c r="A221" s="14" t="s">
        <v>286</v>
      </c>
      <c r="B221" s="11" t="s">
        <v>49</v>
      </c>
      <c r="C221" s="11" t="s">
        <v>67</v>
      </c>
      <c r="D221" s="11" t="s">
        <v>206</v>
      </c>
      <c r="E221" s="11"/>
      <c r="F221" s="12">
        <f aca="true" t="shared" si="33" ref="F221:H224">F222</f>
        <v>588</v>
      </c>
      <c r="G221" s="12">
        <f t="shared" si="33"/>
        <v>588</v>
      </c>
      <c r="H221" s="12">
        <f t="shared" si="33"/>
        <v>431.7</v>
      </c>
      <c r="I221" s="12">
        <f t="shared" si="32"/>
        <v>73.41836734693878</v>
      </c>
      <c r="J221" s="12">
        <f t="shared" si="31"/>
        <v>73.41836734693878</v>
      </c>
    </row>
    <row r="222" spans="1:10" ht="90">
      <c r="A222" s="14" t="s">
        <v>650</v>
      </c>
      <c r="B222" s="11" t="s">
        <v>49</v>
      </c>
      <c r="C222" s="11" t="s">
        <v>67</v>
      </c>
      <c r="D222" s="11" t="s">
        <v>208</v>
      </c>
      <c r="E222" s="11"/>
      <c r="F222" s="12">
        <f t="shared" si="33"/>
        <v>588</v>
      </c>
      <c r="G222" s="12">
        <f t="shared" si="33"/>
        <v>588</v>
      </c>
      <c r="H222" s="12">
        <f t="shared" si="33"/>
        <v>431.7</v>
      </c>
      <c r="I222" s="12">
        <f t="shared" si="32"/>
        <v>73.41836734693878</v>
      </c>
      <c r="J222" s="12">
        <f t="shared" si="31"/>
        <v>73.41836734693878</v>
      </c>
    </row>
    <row r="223" spans="1:10" ht="30">
      <c r="A223" s="10" t="s">
        <v>288</v>
      </c>
      <c r="B223" s="11" t="s">
        <v>49</v>
      </c>
      <c r="C223" s="11" t="s">
        <v>67</v>
      </c>
      <c r="D223" s="11" t="s">
        <v>287</v>
      </c>
      <c r="E223" s="11"/>
      <c r="F223" s="12">
        <f t="shared" si="33"/>
        <v>588</v>
      </c>
      <c r="G223" s="12">
        <f t="shared" si="33"/>
        <v>588</v>
      </c>
      <c r="H223" s="12">
        <f t="shared" si="33"/>
        <v>431.7</v>
      </c>
      <c r="I223" s="12">
        <f t="shared" si="32"/>
        <v>73.41836734693878</v>
      </c>
      <c r="J223" s="12">
        <f t="shared" si="31"/>
        <v>73.41836734693878</v>
      </c>
    </row>
    <row r="224" spans="1:10" ht="30">
      <c r="A224" s="13" t="s">
        <v>5</v>
      </c>
      <c r="B224" s="11" t="s">
        <v>49</v>
      </c>
      <c r="C224" s="11" t="s">
        <v>67</v>
      </c>
      <c r="D224" s="11" t="s">
        <v>287</v>
      </c>
      <c r="E224" s="11" t="s">
        <v>3</v>
      </c>
      <c r="F224" s="12">
        <f t="shared" si="33"/>
        <v>588</v>
      </c>
      <c r="G224" s="12">
        <f t="shared" si="33"/>
        <v>588</v>
      </c>
      <c r="H224" s="12">
        <f t="shared" si="33"/>
        <v>431.7</v>
      </c>
      <c r="I224" s="12">
        <f t="shared" si="32"/>
        <v>73.41836734693878</v>
      </c>
      <c r="J224" s="12">
        <f t="shared" si="31"/>
        <v>73.41836734693878</v>
      </c>
    </row>
    <row r="225" spans="1:10" ht="30">
      <c r="A225" s="13" t="s">
        <v>6</v>
      </c>
      <c r="B225" s="11" t="s">
        <v>49</v>
      </c>
      <c r="C225" s="11" t="s">
        <v>67</v>
      </c>
      <c r="D225" s="11" t="s">
        <v>287</v>
      </c>
      <c r="E225" s="11" t="s">
        <v>4</v>
      </c>
      <c r="F225" s="12">
        <f>'прил 3 '!G200</f>
        <v>588</v>
      </c>
      <c r="G225" s="12">
        <f>'прил 3 '!H200</f>
        <v>588</v>
      </c>
      <c r="H225" s="12">
        <f>'прил 3 '!I200</f>
        <v>431.7</v>
      </c>
      <c r="I225" s="12">
        <f t="shared" si="32"/>
        <v>73.41836734693878</v>
      </c>
      <c r="J225" s="12">
        <f t="shared" si="31"/>
        <v>73.41836734693878</v>
      </c>
    </row>
    <row r="226" spans="1:10" ht="30">
      <c r="A226" s="14" t="s">
        <v>297</v>
      </c>
      <c r="B226" s="11" t="s">
        <v>49</v>
      </c>
      <c r="C226" s="11" t="s">
        <v>67</v>
      </c>
      <c r="D226" s="11" t="s">
        <v>296</v>
      </c>
      <c r="E226" s="11"/>
      <c r="F226" s="12">
        <f>F227+F231</f>
        <v>186</v>
      </c>
      <c r="G226" s="12">
        <f>G227+G231</f>
        <v>186</v>
      </c>
      <c r="H226" s="12">
        <f>H227+H231</f>
        <v>72.9</v>
      </c>
      <c r="I226" s="12">
        <f t="shared" si="32"/>
        <v>39.193548387096776</v>
      </c>
      <c r="J226" s="12">
        <f t="shared" si="31"/>
        <v>39.193548387096776</v>
      </c>
    </row>
    <row r="227" spans="1:10" ht="45">
      <c r="A227" s="14" t="s">
        <v>455</v>
      </c>
      <c r="B227" s="11" t="s">
        <v>49</v>
      </c>
      <c r="C227" s="11" t="s">
        <v>67</v>
      </c>
      <c r="D227" s="11" t="s">
        <v>298</v>
      </c>
      <c r="E227" s="11"/>
      <c r="F227" s="12">
        <f aca="true" t="shared" si="34" ref="F227:H229">F228</f>
        <v>44</v>
      </c>
      <c r="G227" s="12">
        <f t="shared" si="34"/>
        <v>44</v>
      </c>
      <c r="H227" s="12">
        <f t="shared" si="34"/>
        <v>0</v>
      </c>
      <c r="I227" s="12">
        <f t="shared" si="32"/>
        <v>0</v>
      </c>
      <c r="J227" s="12">
        <f t="shared" si="31"/>
        <v>0</v>
      </c>
    </row>
    <row r="228" spans="1:10" ht="45">
      <c r="A228" s="10" t="s">
        <v>300</v>
      </c>
      <c r="B228" s="11" t="s">
        <v>49</v>
      </c>
      <c r="C228" s="11" t="s">
        <v>67</v>
      </c>
      <c r="D228" s="11" t="s">
        <v>299</v>
      </c>
      <c r="E228" s="11"/>
      <c r="F228" s="12">
        <f t="shared" si="34"/>
        <v>44</v>
      </c>
      <c r="G228" s="12">
        <f t="shared" si="34"/>
        <v>44</v>
      </c>
      <c r="H228" s="12">
        <f t="shared" si="34"/>
        <v>0</v>
      </c>
      <c r="I228" s="12">
        <f t="shared" si="32"/>
        <v>0</v>
      </c>
      <c r="J228" s="12">
        <f t="shared" si="31"/>
        <v>0</v>
      </c>
    </row>
    <row r="229" spans="1:10" ht="30">
      <c r="A229" s="13" t="s">
        <v>5</v>
      </c>
      <c r="B229" s="11" t="s">
        <v>49</v>
      </c>
      <c r="C229" s="11" t="s">
        <v>67</v>
      </c>
      <c r="D229" s="11" t="s">
        <v>299</v>
      </c>
      <c r="E229" s="11" t="s">
        <v>3</v>
      </c>
      <c r="F229" s="12">
        <f t="shared" si="34"/>
        <v>44</v>
      </c>
      <c r="G229" s="12">
        <f t="shared" si="34"/>
        <v>44</v>
      </c>
      <c r="H229" s="12">
        <f t="shared" si="34"/>
        <v>0</v>
      </c>
      <c r="I229" s="12">
        <f t="shared" si="32"/>
        <v>0</v>
      </c>
      <c r="J229" s="12">
        <f t="shared" si="31"/>
        <v>0</v>
      </c>
    </row>
    <row r="230" spans="1:10" ht="30">
      <c r="A230" s="13" t="s">
        <v>6</v>
      </c>
      <c r="B230" s="11" t="s">
        <v>49</v>
      </c>
      <c r="C230" s="11" t="s">
        <v>67</v>
      </c>
      <c r="D230" s="11" t="s">
        <v>299</v>
      </c>
      <c r="E230" s="11" t="s">
        <v>4</v>
      </c>
      <c r="F230" s="12">
        <f>'прил 3 '!G205</f>
        <v>44</v>
      </c>
      <c r="G230" s="12">
        <f>'прил 3 '!H205</f>
        <v>44</v>
      </c>
      <c r="H230" s="12">
        <f>'прил 3 '!I205</f>
        <v>0</v>
      </c>
      <c r="I230" s="12">
        <f t="shared" si="32"/>
        <v>0</v>
      </c>
      <c r="J230" s="12">
        <f t="shared" si="31"/>
        <v>0</v>
      </c>
    </row>
    <row r="231" spans="1:10" ht="45">
      <c r="A231" s="13" t="s">
        <v>456</v>
      </c>
      <c r="B231" s="11" t="s">
        <v>49</v>
      </c>
      <c r="C231" s="11" t="s">
        <v>67</v>
      </c>
      <c r="D231" s="11" t="s">
        <v>457</v>
      </c>
      <c r="E231" s="11"/>
      <c r="F231" s="12">
        <f aca="true" t="shared" si="35" ref="F231:H233">F232</f>
        <v>142</v>
      </c>
      <c r="G231" s="12">
        <f t="shared" si="35"/>
        <v>142</v>
      </c>
      <c r="H231" s="12">
        <f t="shared" si="35"/>
        <v>72.9</v>
      </c>
      <c r="I231" s="12">
        <f t="shared" si="32"/>
        <v>51.338028169014095</v>
      </c>
      <c r="J231" s="12">
        <f t="shared" si="31"/>
        <v>51.338028169014095</v>
      </c>
    </row>
    <row r="232" spans="1:10" ht="45">
      <c r="A232" s="13" t="s">
        <v>301</v>
      </c>
      <c r="B232" s="11" t="s">
        <v>49</v>
      </c>
      <c r="C232" s="11" t="s">
        <v>67</v>
      </c>
      <c r="D232" s="11" t="s">
        <v>458</v>
      </c>
      <c r="E232" s="11"/>
      <c r="F232" s="12">
        <f t="shared" si="35"/>
        <v>142</v>
      </c>
      <c r="G232" s="12">
        <f t="shared" si="35"/>
        <v>142</v>
      </c>
      <c r="H232" s="12">
        <f t="shared" si="35"/>
        <v>72.9</v>
      </c>
      <c r="I232" s="12">
        <f t="shared" si="32"/>
        <v>51.338028169014095</v>
      </c>
      <c r="J232" s="12">
        <f t="shared" si="31"/>
        <v>51.338028169014095</v>
      </c>
    </row>
    <row r="233" spans="1:10" ht="30">
      <c r="A233" s="13" t="s">
        <v>5</v>
      </c>
      <c r="B233" s="11" t="s">
        <v>49</v>
      </c>
      <c r="C233" s="11" t="s">
        <v>67</v>
      </c>
      <c r="D233" s="11" t="s">
        <v>458</v>
      </c>
      <c r="E233" s="11" t="s">
        <v>3</v>
      </c>
      <c r="F233" s="12">
        <f t="shared" si="35"/>
        <v>142</v>
      </c>
      <c r="G233" s="12">
        <f t="shared" si="35"/>
        <v>142</v>
      </c>
      <c r="H233" s="12">
        <f t="shared" si="35"/>
        <v>72.9</v>
      </c>
      <c r="I233" s="12">
        <f t="shared" si="32"/>
        <v>51.338028169014095</v>
      </c>
      <c r="J233" s="12">
        <f t="shared" si="31"/>
        <v>51.338028169014095</v>
      </c>
    </row>
    <row r="234" spans="1:10" ht="30">
      <c r="A234" s="13" t="s">
        <v>6</v>
      </c>
      <c r="B234" s="11" t="s">
        <v>49</v>
      </c>
      <c r="C234" s="11" t="s">
        <v>67</v>
      </c>
      <c r="D234" s="11" t="s">
        <v>458</v>
      </c>
      <c r="E234" s="11" t="s">
        <v>4</v>
      </c>
      <c r="F234" s="12">
        <f>'прил 3 '!G209</f>
        <v>142</v>
      </c>
      <c r="G234" s="12">
        <f>'прил 3 '!H209</f>
        <v>142</v>
      </c>
      <c r="H234" s="12">
        <f>'прил 3 '!I209</f>
        <v>72.9</v>
      </c>
      <c r="I234" s="12">
        <f t="shared" si="32"/>
        <v>51.338028169014095</v>
      </c>
      <c r="J234" s="12">
        <f t="shared" si="31"/>
        <v>51.338028169014095</v>
      </c>
    </row>
    <row r="235" spans="1:10" ht="30">
      <c r="A235" s="14" t="s">
        <v>41</v>
      </c>
      <c r="B235" s="11" t="s">
        <v>49</v>
      </c>
      <c r="C235" s="11" t="s">
        <v>61</v>
      </c>
      <c r="D235" s="11"/>
      <c r="E235" s="11"/>
      <c r="F235" s="12">
        <f>F236</f>
        <v>17660.2</v>
      </c>
      <c r="G235" s="12">
        <f>G236</f>
        <v>17660.2</v>
      </c>
      <c r="H235" s="12">
        <f>H236</f>
        <v>15326.5</v>
      </c>
      <c r="I235" s="12">
        <f t="shared" si="32"/>
        <v>86.78554036760625</v>
      </c>
      <c r="J235" s="12">
        <f t="shared" si="31"/>
        <v>86.78554036760625</v>
      </c>
    </row>
    <row r="236" spans="1:10" ht="45">
      <c r="A236" s="14" t="s">
        <v>450</v>
      </c>
      <c r="B236" s="11" t="s">
        <v>49</v>
      </c>
      <c r="C236" s="11" t="s">
        <v>61</v>
      </c>
      <c r="D236" s="11" t="s">
        <v>197</v>
      </c>
      <c r="E236" s="11"/>
      <c r="F236" s="12">
        <f>F253+F265+F237</f>
        <v>17660.2</v>
      </c>
      <c r="G236" s="12">
        <f>G253+G265+G237</f>
        <v>17660.2</v>
      </c>
      <c r="H236" s="12">
        <f>H253+H265+H237</f>
        <v>15326.5</v>
      </c>
      <c r="I236" s="12">
        <f t="shared" si="32"/>
        <v>86.78554036760625</v>
      </c>
      <c r="J236" s="12">
        <f t="shared" si="31"/>
        <v>86.78554036760625</v>
      </c>
    </row>
    <row r="237" spans="1:10" ht="45">
      <c r="A237" s="14" t="s">
        <v>272</v>
      </c>
      <c r="B237" s="11" t="s">
        <v>49</v>
      </c>
      <c r="C237" s="11" t="s">
        <v>61</v>
      </c>
      <c r="D237" s="11" t="s">
        <v>198</v>
      </c>
      <c r="E237" s="11"/>
      <c r="F237" s="12">
        <f>F238+F245+F249</f>
        <v>8700.7</v>
      </c>
      <c r="G237" s="12">
        <f>G238+G245+G249</f>
        <v>8700.7</v>
      </c>
      <c r="H237" s="12">
        <f>H238+H245+H249</f>
        <v>7290.5</v>
      </c>
      <c r="I237" s="12">
        <f t="shared" si="32"/>
        <v>83.79210868091073</v>
      </c>
      <c r="J237" s="12">
        <f t="shared" si="31"/>
        <v>83.79210868091073</v>
      </c>
    </row>
    <row r="238" spans="1:10" ht="60">
      <c r="A238" s="14" t="s">
        <v>451</v>
      </c>
      <c r="B238" s="11" t="s">
        <v>49</v>
      </c>
      <c r="C238" s="11" t="s">
        <v>61</v>
      </c>
      <c r="D238" s="11" t="s">
        <v>199</v>
      </c>
      <c r="E238" s="11"/>
      <c r="F238" s="12">
        <f>F239+F242</f>
        <v>1460.6999999999998</v>
      </c>
      <c r="G238" s="12">
        <f>G239+G242</f>
        <v>1460.6999999999998</v>
      </c>
      <c r="H238" s="12">
        <f>H239+H242</f>
        <v>1335.8</v>
      </c>
      <c r="I238" s="12">
        <f t="shared" si="32"/>
        <v>91.44930512767851</v>
      </c>
      <c r="J238" s="12">
        <f t="shared" si="31"/>
        <v>91.44930512767851</v>
      </c>
    </row>
    <row r="239" spans="1:10" ht="45">
      <c r="A239" s="14" t="s">
        <v>651</v>
      </c>
      <c r="B239" s="11" t="s">
        <v>49</v>
      </c>
      <c r="C239" s="11" t="s">
        <v>61</v>
      </c>
      <c r="D239" s="11" t="s">
        <v>452</v>
      </c>
      <c r="E239" s="11"/>
      <c r="F239" s="12">
        <f aca="true" t="shared" si="36" ref="F239:H240">F240</f>
        <v>1400.6999999999998</v>
      </c>
      <c r="G239" s="12">
        <f t="shared" si="36"/>
        <v>1400.6999999999998</v>
      </c>
      <c r="H239" s="12">
        <f t="shared" si="36"/>
        <v>1276.8</v>
      </c>
      <c r="I239" s="12">
        <f t="shared" si="32"/>
        <v>91.1544227886057</v>
      </c>
      <c r="J239" s="12">
        <f t="shared" si="31"/>
        <v>91.1544227886057</v>
      </c>
    </row>
    <row r="240" spans="1:10" ht="30">
      <c r="A240" s="13" t="s">
        <v>5</v>
      </c>
      <c r="B240" s="11" t="s">
        <v>49</v>
      </c>
      <c r="C240" s="11" t="s">
        <v>61</v>
      </c>
      <c r="D240" s="11" t="s">
        <v>452</v>
      </c>
      <c r="E240" s="11" t="s">
        <v>3</v>
      </c>
      <c r="F240" s="12">
        <f t="shared" si="36"/>
        <v>1400.6999999999998</v>
      </c>
      <c r="G240" s="12">
        <f t="shared" si="36"/>
        <v>1400.6999999999998</v>
      </c>
      <c r="H240" s="12">
        <f t="shared" si="36"/>
        <v>1276.8</v>
      </c>
      <c r="I240" s="12">
        <f t="shared" si="32"/>
        <v>91.1544227886057</v>
      </c>
      <c r="J240" s="12">
        <f t="shared" si="31"/>
        <v>91.1544227886057</v>
      </c>
    </row>
    <row r="241" spans="1:10" ht="30">
      <c r="A241" s="13" t="s">
        <v>6</v>
      </c>
      <c r="B241" s="11" t="s">
        <v>49</v>
      </c>
      <c r="C241" s="11" t="s">
        <v>61</v>
      </c>
      <c r="D241" s="11" t="s">
        <v>452</v>
      </c>
      <c r="E241" s="11" t="s">
        <v>4</v>
      </c>
      <c r="F241" s="12">
        <f>'прил 3 '!G216</f>
        <v>1400.6999999999998</v>
      </c>
      <c r="G241" s="12">
        <f>'прил 3 '!H216</f>
        <v>1400.6999999999998</v>
      </c>
      <c r="H241" s="12">
        <f>'прил 3 '!I216</f>
        <v>1276.8</v>
      </c>
      <c r="I241" s="12">
        <f t="shared" si="32"/>
        <v>91.1544227886057</v>
      </c>
      <c r="J241" s="12">
        <f t="shared" si="31"/>
        <v>91.1544227886057</v>
      </c>
    </row>
    <row r="242" spans="1:10" ht="30">
      <c r="A242" s="13" t="s">
        <v>460</v>
      </c>
      <c r="B242" s="11" t="s">
        <v>49</v>
      </c>
      <c r="C242" s="11" t="s">
        <v>61</v>
      </c>
      <c r="D242" s="11" t="s">
        <v>459</v>
      </c>
      <c r="E242" s="11"/>
      <c r="F242" s="12">
        <f aca="true" t="shared" si="37" ref="F242:H243">F243</f>
        <v>60</v>
      </c>
      <c r="G242" s="12">
        <f t="shared" si="37"/>
        <v>60</v>
      </c>
      <c r="H242" s="12">
        <f t="shared" si="37"/>
        <v>59</v>
      </c>
      <c r="I242" s="12">
        <f t="shared" si="32"/>
        <v>98.33333333333333</v>
      </c>
      <c r="J242" s="12">
        <f t="shared" si="31"/>
        <v>98.33333333333333</v>
      </c>
    </row>
    <row r="243" spans="1:10" ht="30">
      <c r="A243" s="13" t="s">
        <v>5</v>
      </c>
      <c r="B243" s="11" t="s">
        <v>49</v>
      </c>
      <c r="C243" s="11" t="s">
        <v>61</v>
      </c>
      <c r="D243" s="11" t="s">
        <v>459</v>
      </c>
      <c r="E243" s="11" t="s">
        <v>3</v>
      </c>
      <c r="F243" s="12">
        <f t="shared" si="37"/>
        <v>60</v>
      </c>
      <c r="G243" s="12">
        <f t="shared" si="37"/>
        <v>60</v>
      </c>
      <c r="H243" s="12">
        <f t="shared" si="37"/>
        <v>59</v>
      </c>
      <c r="I243" s="12">
        <f t="shared" si="32"/>
        <v>98.33333333333333</v>
      </c>
      <c r="J243" s="12">
        <f t="shared" si="31"/>
        <v>98.33333333333333</v>
      </c>
    </row>
    <row r="244" spans="1:10" ht="30">
      <c r="A244" s="13" t="s">
        <v>6</v>
      </c>
      <c r="B244" s="11" t="s">
        <v>49</v>
      </c>
      <c r="C244" s="11" t="s">
        <v>61</v>
      </c>
      <c r="D244" s="11" t="s">
        <v>459</v>
      </c>
      <c r="E244" s="11" t="s">
        <v>4</v>
      </c>
      <c r="F244" s="12">
        <f>'прил 3 '!G219</f>
        <v>60</v>
      </c>
      <c r="G244" s="12">
        <f>'прил 3 '!H219</f>
        <v>60</v>
      </c>
      <c r="H244" s="12">
        <f>'прил 3 '!I219</f>
        <v>59</v>
      </c>
      <c r="I244" s="12">
        <f t="shared" si="32"/>
        <v>98.33333333333333</v>
      </c>
      <c r="J244" s="12">
        <f t="shared" si="31"/>
        <v>98.33333333333333</v>
      </c>
    </row>
    <row r="245" spans="1:10" ht="45">
      <c r="A245" s="14" t="s">
        <v>453</v>
      </c>
      <c r="B245" s="11" t="s">
        <v>49</v>
      </c>
      <c r="C245" s="11" t="s">
        <v>61</v>
      </c>
      <c r="D245" s="11" t="s">
        <v>201</v>
      </c>
      <c r="E245" s="11"/>
      <c r="F245" s="12">
        <f aca="true" t="shared" si="38" ref="F245:H247">F246</f>
        <v>100</v>
      </c>
      <c r="G245" s="12">
        <f t="shared" si="38"/>
        <v>100</v>
      </c>
      <c r="H245" s="12">
        <f t="shared" si="38"/>
        <v>0</v>
      </c>
      <c r="I245" s="12">
        <f t="shared" si="32"/>
        <v>0</v>
      </c>
      <c r="J245" s="12">
        <f t="shared" si="31"/>
        <v>0</v>
      </c>
    </row>
    <row r="246" spans="1:10" ht="30">
      <c r="A246" s="10" t="s">
        <v>332</v>
      </c>
      <c r="B246" s="11" t="s">
        <v>49</v>
      </c>
      <c r="C246" s="11" t="s">
        <v>61</v>
      </c>
      <c r="D246" s="11" t="s">
        <v>274</v>
      </c>
      <c r="E246" s="11"/>
      <c r="F246" s="12">
        <f t="shared" si="38"/>
        <v>100</v>
      </c>
      <c r="G246" s="12">
        <f t="shared" si="38"/>
        <v>100</v>
      </c>
      <c r="H246" s="12">
        <f t="shared" si="38"/>
        <v>0</v>
      </c>
      <c r="I246" s="12">
        <f t="shared" si="32"/>
        <v>0</v>
      </c>
      <c r="J246" s="12">
        <f t="shared" si="31"/>
        <v>0</v>
      </c>
    </row>
    <row r="247" spans="1:10" ht="30">
      <c r="A247" s="13" t="s">
        <v>5</v>
      </c>
      <c r="B247" s="11" t="s">
        <v>49</v>
      </c>
      <c r="C247" s="11" t="s">
        <v>61</v>
      </c>
      <c r="D247" s="11" t="s">
        <v>274</v>
      </c>
      <c r="E247" s="11" t="s">
        <v>3</v>
      </c>
      <c r="F247" s="12">
        <f t="shared" si="38"/>
        <v>100</v>
      </c>
      <c r="G247" s="12">
        <f t="shared" si="38"/>
        <v>100</v>
      </c>
      <c r="H247" s="12">
        <f t="shared" si="38"/>
        <v>0</v>
      </c>
      <c r="I247" s="12">
        <f t="shared" si="32"/>
        <v>0</v>
      </c>
      <c r="J247" s="12">
        <f t="shared" si="31"/>
        <v>0</v>
      </c>
    </row>
    <row r="248" spans="1:10" ht="30">
      <c r="A248" s="13" t="s">
        <v>6</v>
      </c>
      <c r="B248" s="11" t="s">
        <v>49</v>
      </c>
      <c r="C248" s="11" t="s">
        <v>61</v>
      </c>
      <c r="D248" s="11" t="s">
        <v>274</v>
      </c>
      <c r="E248" s="11" t="s">
        <v>4</v>
      </c>
      <c r="F248" s="12">
        <f>'прил 3 '!G223</f>
        <v>100</v>
      </c>
      <c r="G248" s="12">
        <f>'прил 3 '!H223</f>
        <v>100</v>
      </c>
      <c r="H248" s="12">
        <f>'прил 3 '!I223</f>
        <v>0</v>
      </c>
      <c r="I248" s="12">
        <f t="shared" si="32"/>
        <v>0</v>
      </c>
      <c r="J248" s="12">
        <f t="shared" si="31"/>
        <v>0</v>
      </c>
    </row>
    <row r="249" spans="1:10" ht="75">
      <c r="A249" s="14" t="s">
        <v>454</v>
      </c>
      <c r="B249" s="11" t="s">
        <v>49</v>
      </c>
      <c r="C249" s="11" t="s">
        <v>61</v>
      </c>
      <c r="D249" s="11" t="s">
        <v>275</v>
      </c>
      <c r="E249" s="11"/>
      <c r="F249" s="12">
        <f aca="true" t="shared" si="39" ref="F249:H251">F250</f>
        <v>7140</v>
      </c>
      <c r="G249" s="12">
        <f t="shared" si="39"/>
        <v>7140</v>
      </c>
      <c r="H249" s="12">
        <f t="shared" si="39"/>
        <v>5954.7</v>
      </c>
      <c r="I249" s="12">
        <f t="shared" si="32"/>
        <v>83.39915966386555</v>
      </c>
      <c r="J249" s="12">
        <f t="shared" si="31"/>
        <v>83.39915966386555</v>
      </c>
    </row>
    <row r="250" spans="1:10" ht="45">
      <c r="A250" s="10" t="s">
        <v>276</v>
      </c>
      <c r="B250" s="11" t="s">
        <v>49</v>
      </c>
      <c r="C250" s="11" t="s">
        <v>61</v>
      </c>
      <c r="D250" s="11" t="s">
        <v>277</v>
      </c>
      <c r="E250" s="11"/>
      <c r="F250" s="12">
        <f t="shared" si="39"/>
        <v>7140</v>
      </c>
      <c r="G250" s="12">
        <f t="shared" si="39"/>
        <v>7140</v>
      </c>
      <c r="H250" s="12">
        <f t="shared" si="39"/>
        <v>5954.7</v>
      </c>
      <c r="I250" s="12">
        <f t="shared" si="32"/>
        <v>83.39915966386555</v>
      </c>
      <c r="J250" s="12">
        <f t="shared" si="31"/>
        <v>83.39915966386555</v>
      </c>
    </row>
    <row r="251" spans="1:10" ht="30">
      <c r="A251" s="13" t="s">
        <v>5</v>
      </c>
      <c r="B251" s="11" t="s">
        <v>49</v>
      </c>
      <c r="C251" s="11" t="s">
        <v>61</v>
      </c>
      <c r="D251" s="11" t="s">
        <v>277</v>
      </c>
      <c r="E251" s="11" t="s">
        <v>3</v>
      </c>
      <c r="F251" s="12">
        <f t="shared" si="39"/>
        <v>7140</v>
      </c>
      <c r="G251" s="12">
        <f t="shared" si="39"/>
        <v>7140</v>
      </c>
      <c r="H251" s="12">
        <f t="shared" si="39"/>
        <v>5954.7</v>
      </c>
      <c r="I251" s="12">
        <f t="shared" si="32"/>
        <v>83.39915966386555</v>
      </c>
      <c r="J251" s="12">
        <f t="shared" si="31"/>
        <v>83.39915966386555</v>
      </c>
    </row>
    <row r="252" spans="1:10" ht="30">
      <c r="A252" s="13" t="s">
        <v>6</v>
      </c>
      <c r="B252" s="11" t="s">
        <v>49</v>
      </c>
      <c r="C252" s="11" t="s">
        <v>61</v>
      </c>
      <c r="D252" s="11" t="s">
        <v>277</v>
      </c>
      <c r="E252" s="11" t="s">
        <v>4</v>
      </c>
      <c r="F252" s="12">
        <f>'прил 3 '!G227</f>
        <v>7140</v>
      </c>
      <c r="G252" s="12">
        <f>'прил 3 '!H227</f>
        <v>7140</v>
      </c>
      <c r="H252" s="12">
        <f>'прил 3 '!I227</f>
        <v>5954.7</v>
      </c>
      <c r="I252" s="12">
        <f t="shared" si="32"/>
        <v>83.39915966386555</v>
      </c>
      <c r="J252" s="12">
        <f t="shared" si="31"/>
        <v>83.39915966386555</v>
      </c>
    </row>
    <row r="253" spans="1:10" ht="45">
      <c r="A253" s="14" t="s">
        <v>278</v>
      </c>
      <c r="B253" s="11" t="s">
        <v>49</v>
      </c>
      <c r="C253" s="11" t="s">
        <v>61</v>
      </c>
      <c r="D253" s="11" t="s">
        <v>202</v>
      </c>
      <c r="E253" s="11"/>
      <c r="F253" s="12">
        <f>F254</f>
        <v>8845.5</v>
      </c>
      <c r="G253" s="12">
        <f>G254</f>
        <v>8845.5</v>
      </c>
      <c r="H253" s="12">
        <f>H254</f>
        <v>7991.400000000001</v>
      </c>
      <c r="I253" s="12">
        <f t="shared" si="32"/>
        <v>90.34424283534001</v>
      </c>
      <c r="J253" s="12">
        <f t="shared" si="31"/>
        <v>90.34424283534001</v>
      </c>
    </row>
    <row r="254" spans="1:10" ht="45">
      <c r="A254" s="14" t="s">
        <v>334</v>
      </c>
      <c r="B254" s="11" t="s">
        <v>49</v>
      </c>
      <c r="C254" s="11" t="s">
        <v>61</v>
      </c>
      <c r="D254" s="11" t="s">
        <v>204</v>
      </c>
      <c r="E254" s="11"/>
      <c r="F254" s="12">
        <f>F255+F258</f>
        <v>8845.5</v>
      </c>
      <c r="G254" s="12">
        <f>G255+G258</f>
        <v>8845.5</v>
      </c>
      <c r="H254" s="12">
        <f>H255+H258</f>
        <v>7991.400000000001</v>
      </c>
      <c r="I254" s="12">
        <f t="shared" si="32"/>
        <v>90.34424283534001</v>
      </c>
      <c r="J254" s="12">
        <f t="shared" si="31"/>
        <v>90.34424283534001</v>
      </c>
    </row>
    <row r="255" spans="1:10" ht="30">
      <c r="A255" s="14" t="s">
        <v>284</v>
      </c>
      <c r="B255" s="11" t="s">
        <v>49</v>
      </c>
      <c r="C255" s="11" t="s">
        <v>61</v>
      </c>
      <c r="D255" s="11" t="s">
        <v>283</v>
      </c>
      <c r="E255" s="11"/>
      <c r="F255" s="12">
        <f aca="true" t="shared" si="40" ref="F255:H256">F256</f>
        <v>200</v>
      </c>
      <c r="G255" s="12">
        <f t="shared" si="40"/>
        <v>200</v>
      </c>
      <c r="H255" s="12">
        <f t="shared" si="40"/>
        <v>135</v>
      </c>
      <c r="I255" s="12">
        <f t="shared" si="32"/>
        <v>67.5</v>
      </c>
      <c r="J255" s="12">
        <f t="shared" si="31"/>
        <v>67.5</v>
      </c>
    </row>
    <row r="256" spans="1:10" ht="30">
      <c r="A256" s="13" t="s">
        <v>5</v>
      </c>
      <c r="B256" s="11" t="s">
        <v>49</v>
      </c>
      <c r="C256" s="11" t="s">
        <v>61</v>
      </c>
      <c r="D256" s="11" t="s">
        <v>283</v>
      </c>
      <c r="E256" s="11" t="s">
        <v>3</v>
      </c>
      <c r="F256" s="12">
        <f t="shared" si="40"/>
        <v>200</v>
      </c>
      <c r="G256" s="12">
        <f t="shared" si="40"/>
        <v>200</v>
      </c>
      <c r="H256" s="12">
        <f t="shared" si="40"/>
        <v>135</v>
      </c>
      <c r="I256" s="12">
        <f t="shared" si="32"/>
        <v>67.5</v>
      </c>
      <c r="J256" s="12">
        <f t="shared" si="31"/>
        <v>67.5</v>
      </c>
    </row>
    <row r="257" spans="1:10" ht="30">
      <c r="A257" s="13" t="s">
        <v>6</v>
      </c>
      <c r="B257" s="11" t="s">
        <v>49</v>
      </c>
      <c r="C257" s="11" t="s">
        <v>61</v>
      </c>
      <c r="D257" s="11" t="s">
        <v>283</v>
      </c>
      <c r="E257" s="11" t="s">
        <v>4</v>
      </c>
      <c r="F257" s="12">
        <f>'прил 3 '!G232</f>
        <v>200</v>
      </c>
      <c r="G257" s="12">
        <f>'прил 3 '!H232</f>
        <v>200</v>
      </c>
      <c r="H257" s="12">
        <f>'прил 3 '!I232</f>
        <v>135</v>
      </c>
      <c r="I257" s="12">
        <f t="shared" si="32"/>
        <v>67.5</v>
      </c>
      <c r="J257" s="12">
        <f t="shared" si="31"/>
        <v>67.5</v>
      </c>
    </row>
    <row r="258" spans="1:10" ht="15">
      <c r="A258" s="14" t="s">
        <v>285</v>
      </c>
      <c r="B258" s="11" t="s">
        <v>49</v>
      </c>
      <c r="C258" s="11" t="s">
        <v>61</v>
      </c>
      <c r="D258" s="11" t="s">
        <v>515</v>
      </c>
      <c r="E258" s="11"/>
      <c r="F258" s="12">
        <f>F261+F259+F263</f>
        <v>8645.5</v>
      </c>
      <c r="G258" s="12">
        <f>G261+G259+G263</f>
        <v>8645.5</v>
      </c>
      <c r="H258" s="12">
        <f>H261+H259+H263</f>
        <v>7856.400000000001</v>
      </c>
      <c r="I258" s="12">
        <f t="shared" si="32"/>
        <v>90.872708345382</v>
      </c>
      <c r="J258" s="12">
        <f t="shared" si="31"/>
        <v>90.872708345382</v>
      </c>
    </row>
    <row r="259" spans="1:10" ht="60">
      <c r="A259" s="13" t="s">
        <v>0</v>
      </c>
      <c r="B259" s="11" t="s">
        <v>49</v>
      </c>
      <c r="C259" s="11" t="s">
        <v>61</v>
      </c>
      <c r="D259" s="11" t="s">
        <v>515</v>
      </c>
      <c r="E259" s="11" t="s">
        <v>228</v>
      </c>
      <c r="F259" s="12">
        <f>F260</f>
        <v>8264.9</v>
      </c>
      <c r="G259" s="12">
        <f>G260</f>
        <v>8264.9</v>
      </c>
      <c r="H259" s="12">
        <f>H260</f>
        <v>7735.1</v>
      </c>
      <c r="I259" s="12">
        <f t="shared" si="32"/>
        <v>93.58975910174352</v>
      </c>
      <c r="J259" s="12">
        <f t="shared" si="31"/>
        <v>93.58975910174352</v>
      </c>
    </row>
    <row r="260" spans="1:10" ht="15">
      <c r="A260" s="13" t="s">
        <v>22</v>
      </c>
      <c r="B260" s="11" t="s">
        <v>49</v>
      </c>
      <c r="C260" s="11" t="s">
        <v>61</v>
      </c>
      <c r="D260" s="11" t="s">
        <v>515</v>
      </c>
      <c r="E260" s="11" t="s">
        <v>33</v>
      </c>
      <c r="F260" s="12">
        <f>'прил 3 '!G235</f>
        <v>8264.9</v>
      </c>
      <c r="G260" s="12">
        <f>'прил 3 '!H235</f>
        <v>8264.9</v>
      </c>
      <c r="H260" s="12">
        <f>'прил 3 '!I235</f>
        <v>7735.1</v>
      </c>
      <c r="I260" s="12">
        <f t="shared" si="32"/>
        <v>93.58975910174352</v>
      </c>
      <c r="J260" s="12">
        <f t="shared" si="31"/>
        <v>93.58975910174352</v>
      </c>
    </row>
    <row r="261" spans="1:10" ht="30">
      <c r="A261" s="13" t="s">
        <v>5</v>
      </c>
      <c r="B261" s="11" t="s">
        <v>49</v>
      </c>
      <c r="C261" s="11" t="s">
        <v>61</v>
      </c>
      <c r="D261" s="11" t="s">
        <v>515</v>
      </c>
      <c r="E261" s="11" t="s">
        <v>3</v>
      </c>
      <c r="F261" s="12">
        <f>F262</f>
        <v>375.6</v>
      </c>
      <c r="G261" s="12">
        <f>G262</f>
        <v>375.6</v>
      </c>
      <c r="H261" s="12">
        <f>H262</f>
        <v>119.2</v>
      </c>
      <c r="I261" s="12">
        <f t="shared" si="32"/>
        <v>31.735889243876464</v>
      </c>
      <c r="J261" s="12">
        <f t="shared" si="31"/>
        <v>31.735889243876464</v>
      </c>
    </row>
    <row r="262" spans="1:10" ht="30">
      <c r="A262" s="13" t="s">
        <v>6</v>
      </c>
      <c r="B262" s="11" t="s">
        <v>49</v>
      </c>
      <c r="C262" s="11" t="s">
        <v>61</v>
      </c>
      <c r="D262" s="11" t="s">
        <v>515</v>
      </c>
      <c r="E262" s="11" t="s">
        <v>4</v>
      </c>
      <c r="F262" s="12">
        <f>'прил 3 '!G237</f>
        <v>375.6</v>
      </c>
      <c r="G262" s="12">
        <f>'прил 3 '!H237</f>
        <v>375.6</v>
      </c>
      <c r="H262" s="12">
        <f>'прил 3 '!I237</f>
        <v>119.2</v>
      </c>
      <c r="I262" s="12">
        <f t="shared" si="32"/>
        <v>31.735889243876464</v>
      </c>
      <c r="J262" s="12">
        <f t="shared" si="31"/>
        <v>31.735889243876464</v>
      </c>
    </row>
    <row r="263" spans="1:10" ht="15">
      <c r="A263" s="13" t="s">
        <v>13</v>
      </c>
      <c r="B263" s="11" t="s">
        <v>49</v>
      </c>
      <c r="C263" s="11" t="s">
        <v>61</v>
      </c>
      <c r="D263" s="11" t="s">
        <v>515</v>
      </c>
      <c r="E263" s="11" t="s">
        <v>11</v>
      </c>
      <c r="F263" s="12">
        <f>F264</f>
        <v>5</v>
      </c>
      <c r="G263" s="12">
        <f>G264</f>
        <v>5</v>
      </c>
      <c r="H263" s="12">
        <f>H264</f>
        <v>2.1</v>
      </c>
      <c r="I263" s="12">
        <f t="shared" si="32"/>
        <v>42.00000000000001</v>
      </c>
      <c r="J263" s="12">
        <f t="shared" si="31"/>
        <v>42.00000000000001</v>
      </c>
    </row>
    <row r="264" spans="1:10" ht="15">
      <c r="A264" s="10" t="s">
        <v>14</v>
      </c>
      <c r="B264" s="11" t="s">
        <v>49</v>
      </c>
      <c r="C264" s="11" t="s">
        <v>61</v>
      </c>
      <c r="D264" s="11" t="s">
        <v>515</v>
      </c>
      <c r="E264" s="11" t="s">
        <v>12</v>
      </c>
      <c r="F264" s="12">
        <f>'прил 3 '!G239</f>
        <v>5</v>
      </c>
      <c r="G264" s="12">
        <f>'прил 3 '!H239</f>
        <v>5</v>
      </c>
      <c r="H264" s="12">
        <f>'прил 3 '!I239</f>
        <v>2.1</v>
      </c>
      <c r="I264" s="12">
        <f t="shared" si="32"/>
        <v>42.00000000000001</v>
      </c>
      <c r="J264" s="12">
        <f t="shared" si="31"/>
        <v>42.00000000000001</v>
      </c>
    </row>
    <row r="265" spans="1:10" ht="30">
      <c r="A265" s="14" t="s">
        <v>289</v>
      </c>
      <c r="B265" s="11" t="s">
        <v>49</v>
      </c>
      <c r="C265" s="11" t="s">
        <v>61</v>
      </c>
      <c r="D265" s="11" t="s">
        <v>135</v>
      </c>
      <c r="E265" s="11"/>
      <c r="F265" s="12">
        <f>F266</f>
        <v>114</v>
      </c>
      <c r="G265" s="12">
        <f>G266</f>
        <v>114</v>
      </c>
      <c r="H265" s="12">
        <f>H266</f>
        <v>44.6</v>
      </c>
      <c r="I265" s="12">
        <f t="shared" si="32"/>
        <v>39.122807017543856</v>
      </c>
      <c r="J265" s="12">
        <f t="shared" si="31"/>
        <v>39.122807017543856</v>
      </c>
    </row>
    <row r="266" spans="1:10" ht="30">
      <c r="A266" s="14" t="s">
        <v>336</v>
      </c>
      <c r="B266" s="11" t="s">
        <v>49</v>
      </c>
      <c r="C266" s="11" t="s">
        <v>61</v>
      </c>
      <c r="D266" s="11" t="s">
        <v>136</v>
      </c>
      <c r="E266" s="11"/>
      <c r="F266" s="12">
        <f>F267+F270</f>
        <v>114</v>
      </c>
      <c r="G266" s="12">
        <f>G267+G270</f>
        <v>114</v>
      </c>
      <c r="H266" s="12">
        <f>H267+H270</f>
        <v>44.6</v>
      </c>
      <c r="I266" s="12">
        <f t="shared" si="32"/>
        <v>39.122807017543856</v>
      </c>
      <c r="J266" s="12">
        <f t="shared" si="31"/>
        <v>39.122807017543856</v>
      </c>
    </row>
    <row r="267" spans="1:10" ht="30">
      <c r="A267" s="10" t="s">
        <v>291</v>
      </c>
      <c r="B267" s="11" t="s">
        <v>49</v>
      </c>
      <c r="C267" s="11" t="s">
        <v>61</v>
      </c>
      <c r="D267" s="11" t="s">
        <v>290</v>
      </c>
      <c r="E267" s="11"/>
      <c r="F267" s="12">
        <f aca="true" t="shared" si="41" ref="F267:H268">F268</f>
        <v>95</v>
      </c>
      <c r="G267" s="12">
        <f t="shared" si="41"/>
        <v>95</v>
      </c>
      <c r="H267" s="12">
        <f t="shared" si="41"/>
        <v>44.6</v>
      </c>
      <c r="I267" s="12">
        <f t="shared" si="32"/>
        <v>46.94736842105263</v>
      </c>
      <c r="J267" s="12">
        <f t="shared" si="31"/>
        <v>46.94736842105263</v>
      </c>
    </row>
    <row r="268" spans="1:10" ht="30">
      <c r="A268" s="13" t="s">
        <v>5</v>
      </c>
      <c r="B268" s="11" t="s">
        <v>49</v>
      </c>
      <c r="C268" s="11" t="s">
        <v>61</v>
      </c>
      <c r="D268" s="11" t="s">
        <v>290</v>
      </c>
      <c r="E268" s="11" t="s">
        <v>3</v>
      </c>
      <c r="F268" s="12">
        <f t="shared" si="41"/>
        <v>95</v>
      </c>
      <c r="G268" s="12">
        <f t="shared" si="41"/>
        <v>95</v>
      </c>
      <c r="H268" s="12">
        <f t="shared" si="41"/>
        <v>44.6</v>
      </c>
      <c r="I268" s="12">
        <f t="shared" si="32"/>
        <v>46.94736842105263</v>
      </c>
      <c r="J268" s="12">
        <f t="shared" si="31"/>
        <v>46.94736842105263</v>
      </c>
    </row>
    <row r="269" spans="1:10" ht="30">
      <c r="A269" s="13" t="s">
        <v>6</v>
      </c>
      <c r="B269" s="11" t="s">
        <v>49</v>
      </c>
      <c r="C269" s="11" t="s">
        <v>61</v>
      </c>
      <c r="D269" s="11" t="s">
        <v>290</v>
      </c>
      <c r="E269" s="11" t="s">
        <v>4</v>
      </c>
      <c r="F269" s="12">
        <f>'прил 3 '!G244</f>
        <v>95</v>
      </c>
      <c r="G269" s="12">
        <f>'прил 3 '!H244</f>
        <v>95</v>
      </c>
      <c r="H269" s="12">
        <f>'прил 3 '!I244</f>
        <v>44.6</v>
      </c>
      <c r="I269" s="12">
        <f t="shared" si="32"/>
        <v>46.94736842105263</v>
      </c>
      <c r="J269" s="12">
        <f t="shared" si="31"/>
        <v>46.94736842105263</v>
      </c>
    </row>
    <row r="270" spans="1:10" ht="30">
      <c r="A270" s="10" t="s">
        <v>293</v>
      </c>
      <c r="B270" s="11" t="s">
        <v>49</v>
      </c>
      <c r="C270" s="11" t="s">
        <v>61</v>
      </c>
      <c r="D270" s="11" t="s">
        <v>292</v>
      </c>
      <c r="E270" s="11"/>
      <c r="F270" s="12">
        <f aca="true" t="shared" si="42" ref="F270:H271">F271</f>
        <v>19</v>
      </c>
      <c r="G270" s="12">
        <f t="shared" si="42"/>
        <v>19</v>
      </c>
      <c r="H270" s="12">
        <f t="shared" si="42"/>
        <v>0</v>
      </c>
      <c r="I270" s="12">
        <f t="shared" si="32"/>
        <v>0</v>
      </c>
      <c r="J270" s="12">
        <f t="shared" si="31"/>
        <v>0</v>
      </c>
    </row>
    <row r="271" spans="1:10" ht="30">
      <c r="A271" s="13" t="s">
        <v>5</v>
      </c>
      <c r="B271" s="11" t="s">
        <v>49</v>
      </c>
      <c r="C271" s="11" t="s">
        <v>61</v>
      </c>
      <c r="D271" s="11" t="s">
        <v>292</v>
      </c>
      <c r="E271" s="11" t="s">
        <v>3</v>
      </c>
      <c r="F271" s="12">
        <f t="shared" si="42"/>
        <v>19</v>
      </c>
      <c r="G271" s="12">
        <f t="shared" si="42"/>
        <v>19</v>
      </c>
      <c r="H271" s="12">
        <f t="shared" si="42"/>
        <v>0</v>
      </c>
      <c r="I271" s="12">
        <f t="shared" si="32"/>
        <v>0</v>
      </c>
      <c r="J271" s="12">
        <f t="shared" si="31"/>
        <v>0</v>
      </c>
    </row>
    <row r="272" spans="1:10" ht="30">
      <c r="A272" s="13" t="s">
        <v>6</v>
      </c>
      <c r="B272" s="11" t="s">
        <v>49</v>
      </c>
      <c r="C272" s="11" t="s">
        <v>61</v>
      </c>
      <c r="D272" s="11" t="s">
        <v>292</v>
      </c>
      <c r="E272" s="11" t="s">
        <v>4</v>
      </c>
      <c r="F272" s="12">
        <f>'прил 3 '!G247</f>
        <v>19</v>
      </c>
      <c r="G272" s="12">
        <f>'прил 3 '!H247</f>
        <v>19</v>
      </c>
      <c r="H272" s="12">
        <f>'прил 3 '!I247</f>
        <v>0</v>
      </c>
      <c r="I272" s="12">
        <f t="shared" si="32"/>
        <v>0</v>
      </c>
      <c r="J272" s="12">
        <f t="shared" si="31"/>
        <v>0</v>
      </c>
    </row>
    <row r="273" spans="1:10" ht="15">
      <c r="A273" s="21" t="s">
        <v>68</v>
      </c>
      <c r="B273" s="1" t="s">
        <v>52</v>
      </c>
      <c r="C273" s="1"/>
      <c r="D273" s="1"/>
      <c r="E273" s="1"/>
      <c r="F273" s="9">
        <f>F290+F355+F394+F274+F283</f>
        <v>109244</v>
      </c>
      <c r="G273" s="9">
        <f>G290+G355+G394+G274+G283</f>
        <v>109244</v>
      </c>
      <c r="H273" s="9">
        <f>H290+H355+H394+H274+H283</f>
        <v>87987.00000000001</v>
      </c>
      <c r="I273" s="9">
        <f t="shared" si="32"/>
        <v>80.54172311522831</v>
      </c>
      <c r="J273" s="9">
        <f t="shared" si="31"/>
        <v>80.54172311522831</v>
      </c>
    </row>
    <row r="274" spans="1:10" ht="15">
      <c r="A274" s="14" t="s">
        <v>316</v>
      </c>
      <c r="B274" s="11" t="s">
        <v>52</v>
      </c>
      <c r="C274" s="11" t="s">
        <v>77</v>
      </c>
      <c r="D274" s="11"/>
      <c r="E274" s="11"/>
      <c r="F274" s="12">
        <f aca="true" t="shared" si="43" ref="F274:H277">F275</f>
        <v>1432</v>
      </c>
      <c r="G274" s="12">
        <f t="shared" si="43"/>
        <v>1432</v>
      </c>
      <c r="H274" s="12">
        <f t="shared" si="43"/>
        <v>398.6</v>
      </c>
      <c r="I274" s="12">
        <f t="shared" si="32"/>
        <v>27.83519553072626</v>
      </c>
      <c r="J274" s="12">
        <f t="shared" si="31"/>
        <v>27.83519553072626</v>
      </c>
    </row>
    <row r="275" spans="1:10" ht="45">
      <c r="A275" s="14" t="s">
        <v>343</v>
      </c>
      <c r="B275" s="11" t="s">
        <v>52</v>
      </c>
      <c r="C275" s="11" t="s">
        <v>77</v>
      </c>
      <c r="D275" s="11" t="s">
        <v>344</v>
      </c>
      <c r="E275" s="11"/>
      <c r="F275" s="12">
        <f t="shared" si="43"/>
        <v>1432</v>
      </c>
      <c r="G275" s="12">
        <f t="shared" si="43"/>
        <v>1432</v>
      </c>
      <c r="H275" s="12">
        <f t="shared" si="43"/>
        <v>398.6</v>
      </c>
      <c r="I275" s="12">
        <f t="shared" si="32"/>
        <v>27.83519553072626</v>
      </c>
      <c r="J275" s="12">
        <f aca="true" t="shared" si="44" ref="J275:J338">H275/G275*100</f>
        <v>27.83519553072626</v>
      </c>
    </row>
    <row r="276" spans="1:10" ht="30">
      <c r="A276" s="14" t="s">
        <v>347</v>
      </c>
      <c r="B276" s="11" t="s">
        <v>52</v>
      </c>
      <c r="C276" s="11" t="s">
        <v>77</v>
      </c>
      <c r="D276" s="11" t="s">
        <v>349</v>
      </c>
      <c r="E276" s="11"/>
      <c r="F276" s="12">
        <f t="shared" si="43"/>
        <v>1432</v>
      </c>
      <c r="G276" s="12">
        <f t="shared" si="43"/>
        <v>1432</v>
      </c>
      <c r="H276" s="12">
        <f t="shared" si="43"/>
        <v>398.6</v>
      </c>
      <c r="I276" s="12">
        <f aca="true" t="shared" si="45" ref="I276:I339">H276/F276*100</f>
        <v>27.83519553072626</v>
      </c>
      <c r="J276" s="12">
        <f t="shared" si="44"/>
        <v>27.83519553072626</v>
      </c>
    </row>
    <row r="277" spans="1:10" ht="45">
      <c r="A277" s="14" t="s">
        <v>365</v>
      </c>
      <c r="B277" s="11" t="s">
        <v>52</v>
      </c>
      <c r="C277" s="11" t="s">
        <v>77</v>
      </c>
      <c r="D277" s="11" t="s">
        <v>366</v>
      </c>
      <c r="E277" s="11"/>
      <c r="F277" s="12">
        <f t="shared" si="43"/>
        <v>1432</v>
      </c>
      <c r="G277" s="12">
        <f t="shared" si="43"/>
        <v>1432</v>
      </c>
      <c r="H277" s="12">
        <f t="shared" si="43"/>
        <v>398.6</v>
      </c>
      <c r="I277" s="12">
        <f t="shared" si="45"/>
        <v>27.83519553072626</v>
      </c>
      <c r="J277" s="12">
        <f t="shared" si="44"/>
        <v>27.83519553072626</v>
      </c>
    </row>
    <row r="278" spans="1:10" ht="45">
      <c r="A278" s="14" t="s">
        <v>380</v>
      </c>
      <c r="B278" s="11" t="s">
        <v>52</v>
      </c>
      <c r="C278" s="11" t="s">
        <v>77</v>
      </c>
      <c r="D278" s="11" t="s">
        <v>367</v>
      </c>
      <c r="E278" s="11"/>
      <c r="F278" s="12">
        <f>F279+F281</f>
        <v>1432</v>
      </c>
      <c r="G278" s="12">
        <f>G279+G281</f>
        <v>1432</v>
      </c>
      <c r="H278" s="12">
        <f>H279+H281</f>
        <v>398.6</v>
      </c>
      <c r="I278" s="12">
        <f t="shared" si="45"/>
        <v>27.83519553072626</v>
      </c>
      <c r="J278" s="12">
        <f t="shared" si="44"/>
        <v>27.83519553072626</v>
      </c>
    </row>
    <row r="279" spans="1:10" ht="60">
      <c r="A279" s="13" t="s">
        <v>0</v>
      </c>
      <c r="B279" s="11" t="s">
        <v>52</v>
      </c>
      <c r="C279" s="11" t="s">
        <v>77</v>
      </c>
      <c r="D279" s="11" t="s">
        <v>367</v>
      </c>
      <c r="E279" s="11" t="s">
        <v>228</v>
      </c>
      <c r="F279" s="12">
        <f>F280</f>
        <v>239.8</v>
      </c>
      <c r="G279" s="12">
        <f>G280</f>
        <v>239.8</v>
      </c>
      <c r="H279" s="12">
        <f>H280</f>
        <v>239.7</v>
      </c>
      <c r="I279" s="12">
        <f t="shared" si="45"/>
        <v>99.95829858215178</v>
      </c>
      <c r="J279" s="12">
        <f t="shared" si="44"/>
        <v>99.95829858215178</v>
      </c>
    </row>
    <row r="280" spans="1:10" ht="30">
      <c r="A280" s="13" t="s">
        <v>1</v>
      </c>
      <c r="B280" s="11" t="s">
        <v>52</v>
      </c>
      <c r="C280" s="11" t="s">
        <v>77</v>
      </c>
      <c r="D280" s="11" t="s">
        <v>367</v>
      </c>
      <c r="E280" s="11" t="s">
        <v>2</v>
      </c>
      <c r="F280" s="12">
        <f>'прил 3 '!G255</f>
        <v>239.8</v>
      </c>
      <c r="G280" s="12">
        <f>'прил 3 '!H255</f>
        <v>239.8</v>
      </c>
      <c r="H280" s="12">
        <f>'прил 3 '!I255</f>
        <v>239.7</v>
      </c>
      <c r="I280" s="12">
        <f t="shared" si="45"/>
        <v>99.95829858215178</v>
      </c>
      <c r="J280" s="12">
        <f t="shared" si="44"/>
        <v>99.95829858215178</v>
      </c>
    </row>
    <row r="281" spans="1:10" ht="30">
      <c r="A281" s="13" t="s">
        <v>5</v>
      </c>
      <c r="B281" s="11" t="s">
        <v>52</v>
      </c>
      <c r="C281" s="11" t="s">
        <v>77</v>
      </c>
      <c r="D281" s="11" t="s">
        <v>367</v>
      </c>
      <c r="E281" s="11" t="s">
        <v>3</v>
      </c>
      <c r="F281" s="12">
        <f>F282</f>
        <v>1192.2</v>
      </c>
      <c r="G281" s="12">
        <f>G282</f>
        <v>1192.2</v>
      </c>
      <c r="H281" s="12">
        <f>H282</f>
        <v>158.9</v>
      </c>
      <c r="I281" s="12">
        <f t="shared" si="45"/>
        <v>13.328300620701224</v>
      </c>
      <c r="J281" s="12">
        <f t="shared" si="44"/>
        <v>13.328300620701224</v>
      </c>
    </row>
    <row r="282" spans="1:10" ht="30">
      <c r="A282" s="13" t="s">
        <v>6</v>
      </c>
      <c r="B282" s="11" t="s">
        <v>52</v>
      </c>
      <c r="C282" s="11" t="s">
        <v>77</v>
      </c>
      <c r="D282" s="11" t="s">
        <v>367</v>
      </c>
      <c r="E282" s="11" t="s">
        <v>4</v>
      </c>
      <c r="F282" s="12">
        <f>'прил 3 '!G257</f>
        <v>1192.2</v>
      </c>
      <c r="G282" s="12">
        <f>'прил 3 '!H257</f>
        <v>1192.2</v>
      </c>
      <c r="H282" s="12">
        <f>'прил 3 '!I257</f>
        <v>158.9</v>
      </c>
      <c r="I282" s="12">
        <f t="shared" si="45"/>
        <v>13.328300620701224</v>
      </c>
      <c r="J282" s="12">
        <f t="shared" si="44"/>
        <v>13.328300620701224</v>
      </c>
    </row>
    <row r="283" spans="1:10" ht="15">
      <c r="A283" s="14" t="s">
        <v>763</v>
      </c>
      <c r="B283" s="11" t="s">
        <v>52</v>
      </c>
      <c r="C283" s="11" t="s">
        <v>70</v>
      </c>
      <c r="D283" s="11"/>
      <c r="E283" s="11"/>
      <c r="F283" s="12">
        <f aca="true" t="shared" si="46" ref="F283:H288">F284</f>
        <v>0.1</v>
      </c>
      <c r="G283" s="12">
        <f t="shared" si="46"/>
        <v>0.1</v>
      </c>
      <c r="H283" s="12">
        <f t="shared" si="46"/>
        <v>0.1</v>
      </c>
      <c r="I283" s="12">
        <f t="shared" si="45"/>
        <v>100</v>
      </c>
      <c r="J283" s="12">
        <f t="shared" si="44"/>
        <v>100</v>
      </c>
    </row>
    <row r="284" spans="1:10" ht="60">
      <c r="A284" s="14" t="s">
        <v>489</v>
      </c>
      <c r="B284" s="11" t="s">
        <v>52</v>
      </c>
      <c r="C284" s="11" t="s">
        <v>70</v>
      </c>
      <c r="D284" s="11" t="s">
        <v>219</v>
      </c>
      <c r="E284" s="11"/>
      <c r="F284" s="12">
        <f t="shared" si="46"/>
        <v>0.1</v>
      </c>
      <c r="G284" s="12">
        <f t="shared" si="46"/>
        <v>0.1</v>
      </c>
      <c r="H284" s="12">
        <f t="shared" si="46"/>
        <v>0.1</v>
      </c>
      <c r="I284" s="12">
        <f t="shared" si="45"/>
        <v>100</v>
      </c>
      <c r="J284" s="12">
        <f t="shared" si="44"/>
        <v>100</v>
      </c>
    </row>
    <row r="285" spans="1:10" ht="30">
      <c r="A285" s="14" t="s">
        <v>764</v>
      </c>
      <c r="B285" s="11" t="s">
        <v>52</v>
      </c>
      <c r="C285" s="11" t="s">
        <v>70</v>
      </c>
      <c r="D285" s="11" t="s">
        <v>765</v>
      </c>
      <c r="E285" s="11"/>
      <c r="F285" s="12">
        <f t="shared" si="46"/>
        <v>0.1</v>
      </c>
      <c r="G285" s="12">
        <f t="shared" si="46"/>
        <v>0.1</v>
      </c>
      <c r="H285" s="12">
        <f t="shared" si="46"/>
        <v>0.1</v>
      </c>
      <c r="I285" s="12">
        <f t="shared" si="45"/>
        <v>100</v>
      </c>
      <c r="J285" s="12">
        <f t="shared" si="44"/>
        <v>100</v>
      </c>
    </row>
    <row r="286" spans="1:10" ht="60">
      <c r="A286" s="14" t="s">
        <v>766</v>
      </c>
      <c r="B286" s="11" t="s">
        <v>52</v>
      </c>
      <c r="C286" s="11" t="s">
        <v>70</v>
      </c>
      <c r="D286" s="11" t="s">
        <v>767</v>
      </c>
      <c r="E286" s="11"/>
      <c r="F286" s="12">
        <f t="shared" si="46"/>
        <v>0.1</v>
      </c>
      <c r="G286" s="12">
        <f t="shared" si="46"/>
        <v>0.1</v>
      </c>
      <c r="H286" s="12">
        <f t="shared" si="46"/>
        <v>0.1</v>
      </c>
      <c r="I286" s="12">
        <f t="shared" si="45"/>
        <v>100</v>
      </c>
      <c r="J286" s="12">
        <f t="shared" si="44"/>
        <v>100</v>
      </c>
    </row>
    <row r="287" spans="1:10" ht="60">
      <c r="A287" s="14" t="s">
        <v>768</v>
      </c>
      <c r="B287" s="11" t="s">
        <v>52</v>
      </c>
      <c r="C287" s="11" t="s">
        <v>70</v>
      </c>
      <c r="D287" s="11" t="s">
        <v>769</v>
      </c>
      <c r="E287" s="11"/>
      <c r="F287" s="12">
        <f t="shared" si="46"/>
        <v>0.1</v>
      </c>
      <c r="G287" s="12">
        <f t="shared" si="46"/>
        <v>0.1</v>
      </c>
      <c r="H287" s="12">
        <f t="shared" si="46"/>
        <v>0.1</v>
      </c>
      <c r="I287" s="12">
        <f t="shared" si="45"/>
        <v>100</v>
      </c>
      <c r="J287" s="12">
        <f t="shared" si="44"/>
        <v>100</v>
      </c>
    </row>
    <row r="288" spans="1:10" ht="30">
      <c r="A288" s="13" t="s">
        <v>5</v>
      </c>
      <c r="B288" s="11" t="s">
        <v>52</v>
      </c>
      <c r="C288" s="11" t="s">
        <v>70</v>
      </c>
      <c r="D288" s="11" t="s">
        <v>769</v>
      </c>
      <c r="E288" s="11" t="s">
        <v>3</v>
      </c>
      <c r="F288" s="12">
        <f t="shared" si="46"/>
        <v>0.1</v>
      </c>
      <c r="G288" s="12">
        <f t="shared" si="46"/>
        <v>0.1</v>
      </c>
      <c r="H288" s="12">
        <f t="shared" si="46"/>
        <v>0.1</v>
      </c>
      <c r="I288" s="12">
        <f t="shared" si="45"/>
        <v>100</v>
      </c>
      <c r="J288" s="12">
        <f t="shared" si="44"/>
        <v>100</v>
      </c>
    </row>
    <row r="289" spans="1:10" ht="30">
      <c r="A289" s="13" t="s">
        <v>6</v>
      </c>
      <c r="B289" s="11" t="s">
        <v>52</v>
      </c>
      <c r="C289" s="11" t="s">
        <v>70</v>
      </c>
      <c r="D289" s="11" t="s">
        <v>769</v>
      </c>
      <c r="E289" s="11" t="s">
        <v>4</v>
      </c>
      <c r="F289" s="12">
        <f>'прил 3 '!G264</f>
        <v>0.1</v>
      </c>
      <c r="G289" s="12">
        <f>'прил 3 '!H264</f>
        <v>0.1</v>
      </c>
      <c r="H289" s="12">
        <f>'прил 3 '!I264</f>
        <v>0.1</v>
      </c>
      <c r="I289" s="12">
        <f t="shared" si="45"/>
        <v>100</v>
      </c>
      <c r="J289" s="12">
        <f t="shared" si="44"/>
        <v>100</v>
      </c>
    </row>
    <row r="290" spans="1:10" ht="15">
      <c r="A290" s="14" t="s">
        <v>29</v>
      </c>
      <c r="B290" s="11" t="s">
        <v>52</v>
      </c>
      <c r="C290" s="11" t="s">
        <v>67</v>
      </c>
      <c r="D290" s="11"/>
      <c r="E290" s="11"/>
      <c r="F290" s="12">
        <f>F291+F329+F347</f>
        <v>75916.2</v>
      </c>
      <c r="G290" s="12">
        <f>G291+G329+G347</f>
        <v>75916.2</v>
      </c>
      <c r="H290" s="12">
        <f>H291+H329+H347</f>
        <v>65053.9</v>
      </c>
      <c r="I290" s="12">
        <f t="shared" si="45"/>
        <v>85.69172324220654</v>
      </c>
      <c r="J290" s="12">
        <f t="shared" si="44"/>
        <v>85.69172324220654</v>
      </c>
    </row>
    <row r="291" spans="1:10" ht="60">
      <c r="A291" s="14" t="s">
        <v>489</v>
      </c>
      <c r="B291" s="11" t="s">
        <v>52</v>
      </c>
      <c r="C291" s="11" t="s">
        <v>67</v>
      </c>
      <c r="D291" s="11" t="s">
        <v>219</v>
      </c>
      <c r="E291" s="11"/>
      <c r="F291" s="12">
        <f>F292+F317</f>
        <v>57171</v>
      </c>
      <c r="G291" s="12">
        <f>G292+G317</f>
        <v>57171</v>
      </c>
      <c r="H291" s="12">
        <f>H292+H317</f>
        <v>51831</v>
      </c>
      <c r="I291" s="12">
        <f t="shared" si="45"/>
        <v>90.65960014692764</v>
      </c>
      <c r="J291" s="12">
        <f t="shared" si="44"/>
        <v>90.65960014692764</v>
      </c>
    </row>
    <row r="292" spans="1:10" ht="15">
      <c r="A292" s="14" t="s">
        <v>128</v>
      </c>
      <c r="B292" s="11" t="s">
        <v>52</v>
      </c>
      <c r="C292" s="11" t="s">
        <v>67</v>
      </c>
      <c r="D292" s="11" t="s">
        <v>220</v>
      </c>
      <c r="E292" s="11"/>
      <c r="F292" s="12">
        <f>F293+F297+F301+F305+F309+F313</f>
        <v>7070.3</v>
      </c>
      <c r="G292" s="12">
        <f>G293+G297+G301+G305+G309+G313</f>
        <v>7070.3</v>
      </c>
      <c r="H292" s="12">
        <f>H293+H297+H301+H305+H309+H313</f>
        <v>5562.9</v>
      </c>
      <c r="I292" s="12">
        <f t="shared" si="45"/>
        <v>78.67982971019617</v>
      </c>
      <c r="J292" s="12">
        <f t="shared" si="44"/>
        <v>78.67982971019617</v>
      </c>
    </row>
    <row r="293" spans="1:10" ht="30">
      <c r="A293" s="13" t="s">
        <v>493</v>
      </c>
      <c r="B293" s="11" t="s">
        <v>52</v>
      </c>
      <c r="C293" s="11" t="s">
        <v>67</v>
      </c>
      <c r="D293" s="11" t="s">
        <v>174</v>
      </c>
      <c r="E293" s="11"/>
      <c r="F293" s="12">
        <f aca="true" t="shared" si="47" ref="F293:H295">F294</f>
        <v>500</v>
      </c>
      <c r="G293" s="12">
        <f t="shared" si="47"/>
        <v>500</v>
      </c>
      <c r="H293" s="12">
        <f t="shared" si="47"/>
        <v>453.9</v>
      </c>
      <c r="I293" s="12">
        <f t="shared" si="45"/>
        <v>90.78</v>
      </c>
      <c r="J293" s="12">
        <f t="shared" si="44"/>
        <v>90.78</v>
      </c>
    </row>
    <row r="294" spans="1:10" ht="15">
      <c r="A294" s="13" t="s">
        <v>494</v>
      </c>
      <c r="B294" s="11" t="s">
        <v>52</v>
      </c>
      <c r="C294" s="11" t="s">
        <v>67</v>
      </c>
      <c r="D294" s="11" t="s">
        <v>209</v>
      </c>
      <c r="E294" s="11"/>
      <c r="F294" s="12">
        <f t="shared" si="47"/>
        <v>500</v>
      </c>
      <c r="G294" s="12">
        <f t="shared" si="47"/>
        <v>500</v>
      </c>
      <c r="H294" s="12">
        <f t="shared" si="47"/>
        <v>453.9</v>
      </c>
      <c r="I294" s="12">
        <f t="shared" si="45"/>
        <v>90.78</v>
      </c>
      <c r="J294" s="12">
        <f t="shared" si="44"/>
        <v>90.78</v>
      </c>
    </row>
    <row r="295" spans="1:10" ht="30">
      <c r="A295" s="13" t="s">
        <v>21</v>
      </c>
      <c r="B295" s="11" t="s">
        <v>52</v>
      </c>
      <c r="C295" s="11" t="s">
        <v>67</v>
      </c>
      <c r="D295" s="11" t="s">
        <v>209</v>
      </c>
      <c r="E295" s="11" t="s">
        <v>20</v>
      </c>
      <c r="F295" s="12">
        <f t="shared" si="47"/>
        <v>500</v>
      </c>
      <c r="G295" s="12">
        <f t="shared" si="47"/>
        <v>500</v>
      </c>
      <c r="H295" s="12">
        <f t="shared" si="47"/>
        <v>453.9</v>
      </c>
      <c r="I295" s="12">
        <f t="shared" si="45"/>
        <v>90.78</v>
      </c>
      <c r="J295" s="12">
        <f t="shared" si="44"/>
        <v>90.78</v>
      </c>
    </row>
    <row r="296" spans="1:10" ht="15">
      <c r="A296" s="13" t="s">
        <v>87</v>
      </c>
      <c r="B296" s="11" t="s">
        <v>52</v>
      </c>
      <c r="C296" s="11" t="s">
        <v>67</v>
      </c>
      <c r="D296" s="11" t="s">
        <v>209</v>
      </c>
      <c r="E296" s="11" t="s">
        <v>72</v>
      </c>
      <c r="F296" s="12">
        <f>'прил 3 '!G271</f>
        <v>500</v>
      </c>
      <c r="G296" s="12">
        <f>'прил 3 '!H271</f>
        <v>500</v>
      </c>
      <c r="H296" s="12">
        <f>'прил 3 '!I271</f>
        <v>453.9</v>
      </c>
      <c r="I296" s="12">
        <f t="shared" si="45"/>
        <v>90.78</v>
      </c>
      <c r="J296" s="12">
        <f t="shared" si="44"/>
        <v>90.78</v>
      </c>
    </row>
    <row r="297" spans="1:10" ht="30">
      <c r="A297" s="13" t="s">
        <v>495</v>
      </c>
      <c r="B297" s="11" t="s">
        <v>52</v>
      </c>
      <c r="C297" s="11" t="s">
        <v>67</v>
      </c>
      <c r="D297" s="11" t="s">
        <v>497</v>
      </c>
      <c r="E297" s="11"/>
      <c r="F297" s="12">
        <f aca="true" t="shared" si="48" ref="F297:H299">F298</f>
        <v>1000</v>
      </c>
      <c r="G297" s="12">
        <f t="shared" si="48"/>
        <v>1000</v>
      </c>
      <c r="H297" s="12">
        <f t="shared" si="48"/>
        <v>499.7</v>
      </c>
      <c r="I297" s="12">
        <f t="shared" si="45"/>
        <v>49.97</v>
      </c>
      <c r="J297" s="12">
        <f t="shared" si="44"/>
        <v>49.97</v>
      </c>
    </row>
    <row r="298" spans="1:10" ht="15">
      <c r="A298" s="13" t="s">
        <v>496</v>
      </c>
      <c r="B298" s="11" t="s">
        <v>52</v>
      </c>
      <c r="C298" s="11" t="s">
        <v>67</v>
      </c>
      <c r="D298" s="11" t="s">
        <v>520</v>
      </c>
      <c r="E298" s="11"/>
      <c r="F298" s="12">
        <f t="shared" si="48"/>
        <v>1000</v>
      </c>
      <c r="G298" s="12">
        <f t="shared" si="48"/>
        <v>1000</v>
      </c>
      <c r="H298" s="12">
        <f t="shared" si="48"/>
        <v>499.7</v>
      </c>
      <c r="I298" s="12">
        <f t="shared" si="45"/>
        <v>49.97</v>
      </c>
      <c r="J298" s="12">
        <f t="shared" si="44"/>
        <v>49.97</v>
      </c>
    </row>
    <row r="299" spans="1:10" ht="30">
      <c r="A299" s="13" t="s">
        <v>21</v>
      </c>
      <c r="B299" s="11" t="s">
        <v>52</v>
      </c>
      <c r="C299" s="11" t="s">
        <v>67</v>
      </c>
      <c r="D299" s="11" t="s">
        <v>520</v>
      </c>
      <c r="E299" s="11" t="s">
        <v>20</v>
      </c>
      <c r="F299" s="12">
        <f t="shared" si="48"/>
        <v>1000</v>
      </c>
      <c r="G299" s="12">
        <f t="shared" si="48"/>
        <v>1000</v>
      </c>
      <c r="H299" s="12">
        <f t="shared" si="48"/>
        <v>499.7</v>
      </c>
      <c r="I299" s="12">
        <f t="shared" si="45"/>
        <v>49.97</v>
      </c>
      <c r="J299" s="12">
        <f t="shared" si="44"/>
        <v>49.97</v>
      </c>
    </row>
    <row r="300" spans="1:10" ht="15">
      <c r="A300" s="13" t="s">
        <v>87</v>
      </c>
      <c r="B300" s="11" t="s">
        <v>52</v>
      </c>
      <c r="C300" s="11" t="s">
        <v>67</v>
      </c>
      <c r="D300" s="11" t="s">
        <v>520</v>
      </c>
      <c r="E300" s="11" t="s">
        <v>72</v>
      </c>
      <c r="F300" s="12">
        <f>'прил 3 '!G275</f>
        <v>1000</v>
      </c>
      <c r="G300" s="12">
        <f>'прил 3 '!H275</f>
        <v>1000</v>
      </c>
      <c r="H300" s="12">
        <f>'прил 3 '!I275</f>
        <v>499.7</v>
      </c>
      <c r="I300" s="12">
        <f t="shared" si="45"/>
        <v>49.97</v>
      </c>
      <c r="J300" s="12">
        <f t="shared" si="44"/>
        <v>49.97</v>
      </c>
    </row>
    <row r="301" spans="1:10" ht="15">
      <c r="A301" s="13" t="s">
        <v>499</v>
      </c>
      <c r="B301" s="11" t="s">
        <v>52</v>
      </c>
      <c r="C301" s="11" t="s">
        <v>67</v>
      </c>
      <c r="D301" s="11" t="s">
        <v>500</v>
      </c>
      <c r="E301" s="11"/>
      <c r="F301" s="12">
        <f aca="true" t="shared" si="49" ref="F301:H303">F302</f>
        <v>1170.3</v>
      </c>
      <c r="G301" s="12">
        <f t="shared" si="49"/>
        <v>1170.3</v>
      </c>
      <c r="H301" s="12">
        <f t="shared" si="49"/>
        <v>1137.2</v>
      </c>
      <c r="I301" s="12">
        <f t="shared" si="45"/>
        <v>97.17166538494403</v>
      </c>
      <c r="J301" s="12">
        <f t="shared" si="44"/>
        <v>97.17166538494403</v>
      </c>
    </row>
    <row r="302" spans="1:10" ht="15">
      <c r="A302" s="13" t="s">
        <v>498</v>
      </c>
      <c r="B302" s="11" t="s">
        <v>52</v>
      </c>
      <c r="C302" s="11" t="s">
        <v>67</v>
      </c>
      <c r="D302" s="11" t="s">
        <v>583</v>
      </c>
      <c r="E302" s="11"/>
      <c r="F302" s="12">
        <f t="shared" si="49"/>
        <v>1170.3</v>
      </c>
      <c r="G302" s="12">
        <f t="shared" si="49"/>
        <v>1170.3</v>
      </c>
      <c r="H302" s="12">
        <f t="shared" si="49"/>
        <v>1137.2</v>
      </c>
      <c r="I302" s="12">
        <f t="shared" si="45"/>
        <v>97.17166538494403</v>
      </c>
      <c r="J302" s="12">
        <f t="shared" si="44"/>
        <v>97.17166538494403</v>
      </c>
    </row>
    <row r="303" spans="1:10" ht="30">
      <c r="A303" s="13" t="s">
        <v>21</v>
      </c>
      <c r="B303" s="11" t="s">
        <v>52</v>
      </c>
      <c r="C303" s="11" t="s">
        <v>67</v>
      </c>
      <c r="D303" s="11" t="s">
        <v>583</v>
      </c>
      <c r="E303" s="11" t="s">
        <v>20</v>
      </c>
      <c r="F303" s="12">
        <f t="shared" si="49"/>
        <v>1170.3</v>
      </c>
      <c r="G303" s="12">
        <f t="shared" si="49"/>
        <v>1170.3</v>
      </c>
      <c r="H303" s="12">
        <f t="shared" si="49"/>
        <v>1137.2</v>
      </c>
      <c r="I303" s="12">
        <f t="shared" si="45"/>
        <v>97.17166538494403</v>
      </c>
      <c r="J303" s="12">
        <f t="shared" si="44"/>
        <v>97.17166538494403</v>
      </c>
    </row>
    <row r="304" spans="1:10" ht="15">
      <c r="A304" s="13" t="s">
        <v>87</v>
      </c>
      <c r="B304" s="11" t="s">
        <v>52</v>
      </c>
      <c r="C304" s="11" t="s">
        <v>67</v>
      </c>
      <c r="D304" s="11" t="s">
        <v>583</v>
      </c>
      <c r="E304" s="11" t="s">
        <v>72</v>
      </c>
      <c r="F304" s="12">
        <f>'прил 3 '!G279</f>
        <v>1170.3</v>
      </c>
      <c r="G304" s="12">
        <f>'прил 3 '!H279</f>
        <v>1170.3</v>
      </c>
      <c r="H304" s="12">
        <f>'прил 3 '!I279</f>
        <v>1137.2</v>
      </c>
      <c r="I304" s="12">
        <f t="shared" si="45"/>
        <v>97.17166538494403</v>
      </c>
      <c r="J304" s="12">
        <f t="shared" si="44"/>
        <v>97.17166538494403</v>
      </c>
    </row>
    <row r="305" spans="1:10" ht="30">
      <c r="A305" s="13" t="s">
        <v>501</v>
      </c>
      <c r="B305" s="11" t="s">
        <v>52</v>
      </c>
      <c r="C305" s="11" t="s">
        <v>67</v>
      </c>
      <c r="D305" s="11" t="s">
        <v>503</v>
      </c>
      <c r="E305" s="11"/>
      <c r="F305" s="12">
        <f aca="true" t="shared" si="50" ref="F305:H307">F306</f>
        <v>2500</v>
      </c>
      <c r="G305" s="12">
        <f t="shared" si="50"/>
        <v>2500</v>
      </c>
      <c r="H305" s="12">
        <f t="shared" si="50"/>
        <v>2414.3</v>
      </c>
      <c r="I305" s="12">
        <f t="shared" si="45"/>
        <v>96.572</v>
      </c>
      <c r="J305" s="12">
        <f t="shared" si="44"/>
        <v>96.572</v>
      </c>
    </row>
    <row r="306" spans="1:10" ht="15">
      <c r="A306" s="13" t="s">
        <v>502</v>
      </c>
      <c r="B306" s="11" t="s">
        <v>52</v>
      </c>
      <c r="C306" s="11" t="s">
        <v>67</v>
      </c>
      <c r="D306" s="11" t="s">
        <v>521</v>
      </c>
      <c r="E306" s="11"/>
      <c r="F306" s="12">
        <f t="shared" si="50"/>
        <v>2500</v>
      </c>
      <c r="G306" s="12">
        <f t="shared" si="50"/>
        <v>2500</v>
      </c>
      <c r="H306" s="12">
        <f t="shared" si="50"/>
        <v>2414.3</v>
      </c>
      <c r="I306" s="12">
        <f t="shared" si="45"/>
        <v>96.572</v>
      </c>
      <c r="J306" s="12">
        <f t="shared" si="44"/>
        <v>96.572</v>
      </c>
    </row>
    <row r="307" spans="1:10" ht="30">
      <c r="A307" s="13" t="s">
        <v>21</v>
      </c>
      <c r="B307" s="11" t="s">
        <v>52</v>
      </c>
      <c r="C307" s="11" t="s">
        <v>67</v>
      </c>
      <c r="D307" s="11" t="s">
        <v>521</v>
      </c>
      <c r="E307" s="11" t="s">
        <v>20</v>
      </c>
      <c r="F307" s="12">
        <f t="shared" si="50"/>
        <v>2500</v>
      </c>
      <c r="G307" s="12">
        <f t="shared" si="50"/>
        <v>2500</v>
      </c>
      <c r="H307" s="12">
        <f t="shared" si="50"/>
        <v>2414.3</v>
      </c>
      <c r="I307" s="12">
        <f t="shared" si="45"/>
        <v>96.572</v>
      </c>
      <c r="J307" s="12">
        <f t="shared" si="44"/>
        <v>96.572</v>
      </c>
    </row>
    <row r="308" spans="1:10" ht="15">
      <c r="A308" s="13" t="s">
        <v>87</v>
      </c>
      <c r="B308" s="11" t="s">
        <v>52</v>
      </c>
      <c r="C308" s="11" t="s">
        <v>67</v>
      </c>
      <c r="D308" s="11" t="s">
        <v>521</v>
      </c>
      <c r="E308" s="11" t="s">
        <v>72</v>
      </c>
      <c r="F308" s="12">
        <f>'прил 3 '!G283</f>
        <v>2500</v>
      </c>
      <c r="G308" s="12">
        <f>'прил 3 '!H283</f>
        <v>2500</v>
      </c>
      <c r="H308" s="12">
        <f>'прил 3 '!I283</f>
        <v>2414.3</v>
      </c>
      <c r="I308" s="12">
        <f t="shared" si="45"/>
        <v>96.572</v>
      </c>
      <c r="J308" s="12">
        <f t="shared" si="44"/>
        <v>96.572</v>
      </c>
    </row>
    <row r="309" spans="1:10" ht="30">
      <c r="A309" s="13" t="s">
        <v>504</v>
      </c>
      <c r="B309" s="11" t="s">
        <v>52</v>
      </c>
      <c r="C309" s="11" t="s">
        <v>67</v>
      </c>
      <c r="D309" s="11" t="s">
        <v>505</v>
      </c>
      <c r="E309" s="11"/>
      <c r="F309" s="12">
        <f aca="true" t="shared" si="51" ref="F309:H311">F310</f>
        <v>1200</v>
      </c>
      <c r="G309" s="12">
        <f t="shared" si="51"/>
        <v>1200</v>
      </c>
      <c r="H309" s="12">
        <f t="shared" si="51"/>
        <v>402.9</v>
      </c>
      <c r="I309" s="12">
        <f t="shared" si="45"/>
        <v>33.575</v>
      </c>
      <c r="J309" s="12">
        <f t="shared" si="44"/>
        <v>33.575</v>
      </c>
    </row>
    <row r="310" spans="1:10" ht="30">
      <c r="A310" s="13" t="s">
        <v>652</v>
      </c>
      <c r="B310" s="11" t="s">
        <v>52</v>
      </c>
      <c r="C310" s="11" t="s">
        <v>67</v>
      </c>
      <c r="D310" s="11" t="s">
        <v>506</v>
      </c>
      <c r="E310" s="11"/>
      <c r="F310" s="12">
        <f t="shared" si="51"/>
        <v>1200</v>
      </c>
      <c r="G310" s="12">
        <f t="shared" si="51"/>
        <v>1200</v>
      </c>
      <c r="H310" s="12">
        <f t="shared" si="51"/>
        <v>402.9</v>
      </c>
      <c r="I310" s="12">
        <f t="shared" si="45"/>
        <v>33.575</v>
      </c>
      <c r="J310" s="12">
        <f t="shared" si="44"/>
        <v>33.575</v>
      </c>
    </row>
    <row r="311" spans="1:10" ht="30">
      <c r="A311" s="13" t="s">
        <v>21</v>
      </c>
      <c r="B311" s="11" t="s">
        <v>52</v>
      </c>
      <c r="C311" s="11" t="s">
        <v>67</v>
      </c>
      <c r="D311" s="11" t="s">
        <v>506</v>
      </c>
      <c r="E311" s="11" t="s">
        <v>20</v>
      </c>
      <c r="F311" s="12">
        <f t="shared" si="51"/>
        <v>1200</v>
      </c>
      <c r="G311" s="12">
        <f t="shared" si="51"/>
        <v>1200</v>
      </c>
      <c r="H311" s="12">
        <f t="shared" si="51"/>
        <v>402.9</v>
      </c>
      <c r="I311" s="12">
        <f t="shared" si="45"/>
        <v>33.575</v>
      </c>
      <c r="J311" s="12">
        <f t="shared" si="44"/>
        <v>33.575</v>
      </c>
    </row>
    <row r="312" spans="1:10" ht="15">
      <c r="A312" s="13" t="s">
        <v>87</v>
      </c>
      <c r="B312" s="11" t="s">
        <v>52</v>
      </c>
      <c r="C312" s="11" t="s">
        <v>67</v>
      </c>
      <c r="D312" s="11" t="s">
        <v>506</v>
      </c>
      <c r="E312" s="11" t="s">
        <v>72</v>
      </c>
      <c r="F312" s="12">
        <f>'прил 3 '!G287</f>
        <v>1200</v>
      </c>
      <c r="G312" s="12">
        <f>'прил 3 '!H287</f>
        <v>1200</v>
      </c>
      <c r="H312" s="12">
        <f>'прил 3 '!I287</f>
        <v>402.9</v>
      </c>
      <c r="I312" s="12">
        <f t="shared" si="45"/>
        <v>33.575</v>
      </c>
      <c r="J312" s="12">
        <f t="shared" si="44"/>
        <v>33.575</v>
      </c>
    </row>
    <row r="313" spans="1:10" ht="45">
      <c r="A313" s="13" t="s">
        <v>507</v>
      </c>
      <c r="B313" s="11"/>
      <c r="C313" s="11"/>
      <c r="D313" s="11" t="s">
        <v>508</v>
      </c>
      <c r="E313" s="11"/>
      <c r="F313" s="12">
        <f aca="true" t="shared" si="52" ref="F313:H315">F314</f>
        <v>700</v>
      </c>
      <c r="G313" s="12">
        <f t="shared" si="52"/>
        <v>700</v>
      </c>
      <c r="H313" s="12">
        <f t="shared" si="52"/>
        <v>654.9</v>
      </c>
      <c r="I313" s="12">
        <f t="shared" si="45"/>
        <v>93.55714285714285</v>
      </c>
      <c r="J313" s="12">
        <f t="shared" si="44"/>
        <v>93.55714285714285</v>
      </c>
    </row>
    <row r="314" spans="1:10" ht="30">
      <c r="A314" s="13" t="s">
        <v>510</v>
      </c>
      <c r="B314" s="11" t="s">
        <v>52</v>
      </c>
      <c r="C314" s="11" t="s">
        <v>67</v>
      </c>
      <c r="D314" s="11" t="s">
        <v>509</v>
      </c>
      <c r="E314" s="11"/>
      <c r="F314" s="12">
        <f t="shared" si="52"/>
        <v>700</v>
      </c>
      <c r="G314" s="12">
        <f t="shared" si="52"/>
        <v>700</v>
      </c>
      <c r="H314" s="12">
        <f t="shared" si="52"/>
        <v>654.9</v>
      </c>
      <c r="I314" s="12">
        <f t="shared" si="45"/>
        <v>93.55714285714285</v>
      </c>
      <c r="J314" s="12">
        <f t="shared" si="44"/>
        <v>93.55714285714285</v>
      </c>
    </row>
    <row r="315" spans="1:10" ht="30">
      <c r="A315" s="13" t="s">
        <v>21</v>
      </c>
      <c r="B315" s="11" t="s">
        <v>52</v>
      </c>
      <c r="C315" s="11" t="s">
        <v>67</v>
      </c>
      <c r="D315" s="11" t="s">
        <v>509</v>
      </c>
      <c r="E315" s="11" t="s">
        <v>20</v>
      </c>
      <c r="F315" s="12">
        <f t="shared" si="52"/>
        <v>700</v>
      </c>
      <c r="G315" s="12">
        <f t="shared" si="52"/>
        <v>700</v>
      </c>
      <c r="H315" s="12">
        <f t="shared" si="52"/>
        <v>654.9</v>
      </c>
      <c r="I315" s="12">
        <f t="shared" si="45"/>
        <v>93.55714285714285</v>
      </c>
      <c r="J315" s="12">
        <f t="shared" si="44"/>
        <v>93.55714285714285</v>
      </c>
    </row>
    <row r="316" spans="1:10" ht="15">
      <c r="A316" s="13" t="s">
        <v>87</v>
      </c>
      <c r="B316" s="11" t="s">
        <v>52</v>
      </c>
      <c r="C316" s="11" t="s">
        <v>67</v>
      </c>
      <c r="D316" s="11" t="s">
        <v>509</v>
      </c>
      <c r="E316" s="11" t="s">
        <v>72</v>
      </c>
      <c r="F316" s="12">
        <f>'прил 3 '!G291</f>
        <v>700</v>
      </c>
      <c r="G316" s="12">
        <f>'прил 3 '!H291</f>
        <v>700</v>
      </c>
      <c r="H316" s="12">
        <f>'прил 3 '!I291</f>
        <v>654.9</v>
      </c>
      <c r="I316" s="12">
        <f t="shared" si="45"/>
        <v>93.55714285714285</v>
      </c>
      <c r="J316" s="12">
        <f t="shared" si="44"/>
        <v>93.55714285714285</v>
      </c>
    </row>
    <row r="317" spans="1:10" ht="30">
      <c r="A317" s="14" t="s">
        <v>310</v>
      </c>
      <c r="B317" s="11" t="s">
        <v>52</v>
      </c>
      <c r="C317" s="11" t="s">
        <v>67</v>
      </c>
      <c r="D317" s="11" t="s">
        <v>221</v>
      </c>
      <c r="E317" s="11"/>
      <c r="F317" s="12">
        <f>F318+F322</f>
        <v>50100.7</v>
      </c>
      <c r="G317" s="12">
        <f>G318+G322</f>
        <v>50100.7</v>
      </c>
      <c r="H317" s="12">
        <f>H318+H322</f>
        <v>46268.1</v>
      </c>
      <c r="I317" s="12">
        <f t="shared" si="45"/>
        <v>92.35020668373896</v>
      </c>
      <c r="J317" s="12">
        <f t="shared" si="44"/>
        <v>92.35020668373896</v>
      </c>
    </row>
    <row r="318" spans="1:10" ht="30">
      <c r="A318" s="13" t="s">
        <v>175</v>
      </c>
      <c r="B318" s="11" t="s">
        <v>52</v>
      </c>
      <c r="C318" s="11" t="s">
        <v>67</v>
      </c>
      <c r="D318" s="11" t="s">
        <v>213</v>
      </c>
      <c r="E318" s="11"/>
      <c r="F318" s="12">
        <f aca="true" t="shared" si="53" ref="F318:H320">F319</f>
        <v>22824</v>
      </c>
      <c r="G318" s="12">
        <f t="shared" si="53"/>
        <v>22824</v>
      </c>
      <c r="H318" s="12">
        <f t="shared" si="53"/>
        <v>19102.5</v>
      </c>
      <c r="I318" s="12">
        <f t="shared" si="45"/>
        <v>83.69479495268138</v>
      </c>
      <c r="J318" s="12">
        <f t="shared" si="44"/>
        <v>83.69479495268138</v>
      </c>
    </row>
    <row r="319" spans="1:10" ht="30">
      <c r="A319" s="13" t="s">
        <v>490</v>
      </c>
      <c r="B319" s="11" t="s">
        <v>52</v>
      </c>
      <c r="C319" s="11" t="s">
        <v>67</v>
      </c>
      <c r="D319" s="11" t="s">
        <v>210</v>
      </c>
      <c r="E319" s="11"/>
      <c r="F319" s="12">
        <f t="shared" si="53"/>
        <v>22824</v>
      </c>
      <c r="G319" s="12">
        <f t="shared" si="53"/>
        <v>22824</v>
      </c>
      <c r="H319" s="12">
        <f t="shared" si="53"/>
        <v>19102.5</v>
      </c>
      <c r="I319" s="12">
        <f t="shared" si="45"/>
        <v>83.69479495268138</v>
      </c>
      <c r="J319" s="12">
        <f t="shared" si="44"/>
        <v>83.69479495268138</v>
      </c>
    </row>
    <row r="320" spans="1:10" ht="30">
      <c r="A320" s="13" t="s">
        <v>21</v>
      </c>
      <c r="B320" s="11" t="s">
        <v>52</v>
      </c>
      <c r="C320" s="11" t="s">
        <v>67</v>
      </c>
      <c r="D320" s="11" t="s">
        <v>210</v>
      </c>
      <c r="E320" s="11" t="s">
        <v>20</v>
      </c>
      <c r="F320" s="12">
        <f t="shared" si="53"/>
        <v>22824</v>
      </c>
      <c r="G320" s="12">
        <f t="shared" si="53"/>
        <v>22824</v>
      </c>
      <c r="H320" s="12">
        <f t="shared" si="53"/>
        <v>19102.5</v>
      </c>
      <c r="I320" s="12">
        <f t="shared" si="45"/>
        <v>83.69479495268138</v>
      </c>
      <c r="J320" s="12">
        <f t="shared" si="44"/>
        <v>83.69479495268138</v>
      </c>
    </row>
    <row r="321" spans="1:10" ht="15">
      <c r="A321" s="13" t="s">
        <v>87</v>
      </c>
      <c r="B321" s="11" t="s">
        <v>52</v>
      </c>
      <c r="C321" s="11" t="s">
        <v>67</v>
      </c>
      <c r="D321" s="11" t="s">
        <v>210</v>
      </c>
      <c r="E321" s="11" t="s">
        <v>72</v>
      </c>
      <c r="F321" s="12">
        <f>'прил 3 '!G296</f>
        <v>22824</v>
      </c>
      <c r="G321" s="12">
        <f>'прил 3 '!H296</f>
        <v>22824</v>
      </c>
      <c r="H321" s="12">
        <f>'прил 3 '!I296</f>
        <v>19102.5</v>
      </c>
      <c r="I321" s="12">
        <f t="shared" si="45"/>
        <v>83.69479495268138</v>
      </c>
      <c r="J321" s="12">
        <f t="shared" si="44"/>
        <v>83.69479495268138</v>
      </c>
    </row>
    <row r="322" spans="1:10" ht="45">
      <c r="A322" s="13" t="s">
        <v>687</v>
      </c>
      <c r="B322" s="11" t="s">
        <v>52</v>
      </c>
      <c r="C322" s="11" t="s">
        <v>67</v>
      </c>
      <c r="D322" s="11" t="s">
        <v>491</v>
      </c>
      <c r="E322" s="11"/>
      <c r="F322" s="12">
        <f>F326+F323</f>
        <v>27276.7</v>
      </c>
      <c r="G322" s="12">
        <f>G326+G323</f>
        <v>27276.7</v>
      </c>
      <c r="H322" s="12">
        <f>H326+H323</f>
        <v>27165.6</v>
      </c>
      <c r="I322" s="12">
        <f t="shared" si="45"/>
        <v>99.5926926644352</v>
      </c>
      <c r="J322" s="12">
        <f t="shared" si="44"/>
        <v>99.5926926644352</v>
      </c>
    </row>
    <row r="323" spans="1:10" ht="75">
      <c r="A323" s="13" t="s">
        <v>729</v>
      </c>
      <c r="B323" s="11" t="s">
        <v>52</v>
      </c>
      <c r="C323" s="11" t="s">
        <v>67</v>
      </c>
      <c r="D323" s="11" t="s">
        <v>728</v>
      </c>
      <c r="E323" s="11"/>
      <c r="F323" s="12">
        <f aca="true" t="shared" si="54" ref="F323:H324">F324</f>
        <v>88</v>
      </c>
      <c r="G323" s="12">
        <f t="shared" si="54"/>
        <v>88</v>
      </c>
      <c r="H323" s="12">
        <f t="shared" si="54"/>
        <v>0</v>
      </c>
      <c r="I323" s="12">
        <f t="shared" si="45"/>
        <v>0</v>
      </c>
      <c r="J323" s="12">
        <f t="shared" si="44"/>
        <v>0</v>
      </c>
    </row>
    <row r="324" spans="1:10" ht="30">
      <c r="A324" s="13" t="s">
        <v>5</v>
      </c>
      <c r="B324" s="11" t="s">
        <v>52</v>
      </c>
      <c r="C324" s="11" t="s">
        <v>67</v>
      </c>
      <c r="D324" s="11" t="s">
        <v>728</v>
      </c>
      <c r="E324" s="11" t="s">
        <v>3</v>
      </c>
      <c r="F324" s="12">
        <f t="shared" si="54"/>
        <v>88</v>
      </c>
      <c r="G324" s="12">
        <f t="shared" si="54"/>
        <v>88</v>
      </c>
      <c r="H324" s="12">
        <f t="shared" si="54"/>
        <v>0</v>
      </c>
      <c r="I324" s="12">
        <f t="shared" si="45"/>
        <v>0</v>
      </c>
      <c r="J324" s="12">
        <f t="shared" si="44"/>
        <v>0</v>
      </c>
    </row>
    <row r="325" spans="1:10" ht="30">
      <c r="A325" s="13" t="s">
        <v>6</v>
      </c>
      <c r="B325" s="11" t="s">
        <v>52</v>
      </c>
      <c r="C325" s="11" t="s">
        <v>67</v>
      </c>
      <c r="D325" s="11" t="s">
        <v>728</v>
      </c>
      <c r="E325" s="11" t="s">
        <v>4</v>
      </c>
      <c r="F325" s="12">
        <f>'прил 3 '!G300</f>
        <v>88</v>
      </c>
      <c r="G325" s="12">
        <f>'прил 3 '!H300</f>
        <v>88</v>
      </c>
      <c r="H325" s="12">
        <f>'прил 3 '!I300</f>
        <v>0</v>
      </c>
      <c r="I325" s="12">
        <f t="shared" si="45"/>
        <v>0</v>
      </c>
      <c r="J325" s="12">
        <f t="shared" si="44"/>
        <v>0</v>
      </c>
    </row>
    <row r="326" spans="1:10" ht="30">
      <c r="A326" s="13" t="s">
        <v>587</v>
      </c>
      <c r="B326" s="11" t="s">
        <v>52</v>
      </c>
      <c r="C326" s="11" t="s">
        <v>67</v>
      </c>
      <c r="D326" s="11" t="s">
        <v>492</v>
      </c>
      <c r="E326" s="11"/>
      <c r="F326" s="12">
        <f aca="true" t="shared" si="55" ref="F326:H327">F327</f>
        <v>27188.7</v>
      </c>
      <c r="G326" s="12">
        <f t="shared" si="55"/>
        <v>27188.7</v>
      </c>
      <c r="H326" s="12">
        <f t="shared" si="55"/>
        <v>27165.6</v>
      </c>
      <c r="I326" s="12">
        <f t="shared" si="45"/>
        <v>99.91503823279524</v>
      </c>
      <c r="J326" s="12">
        <f t="shared" si="44"/>
        <v>99.91503823279524</v>
      </c>
    </row>
    <row r="327" spans="1:10" ht="30">
      <c r="A327" s="13" t="s">
        <v>5</v>
      </c>
      <c r="B327" s="11" t="s">
        <v>52</v>
      </c>
      <c r="C327" s="11" t="s">
        <v>67</v>
      </c>
      <c r="D327" s="11" t="s">
        <v>492</v>
      </c>
      <c r="E327" s="11" t="s">
        <v>3</v>
      </c>
      <c r="F327" s="12">
        <f t="shared" si="55"/>
        <v>27188.7</v>
      </c>
      <c r="G327" s="12">
        <f t="shared" si="55"/>
        <v>27188.7</v>
      </c>
      <c r="H327" s="12">
        <f t="shared" si="55"/>
        <v>27165.6</v>
      </c>
      <c r="I327" s="12">
        <f t="shared" si="45"/>
        <v>99.91503823279524</v>
      </c>
      <c r="J327" s="12">
        <f t="shared" si="44"/>
        <v>99.91503823279524</v>
      </c>
    </row>
    <row r="328" spans="1:10" ht="30">
      <c r="A328" s="13" t="s">
        <v>6</v>
      </c>
      <c r="B328" s="11" t="s">
        <v>52</v>
      </c>
      <c r="C328" s="11" t="s">
        <v>67</v>
      </c>
      <c r="D328" s="11" t="s">
        <v>492</v>
      </c>
      <c r="E328" s="11" t="s">
        <v>4</v>
      </c>
      <c r="F328" s="12">
        <f>'прил 3 '!G303</f>
        <v>27188.7</v>
      </c>
      <c r="G328" s="12">
        <f>'прил 3 '!H303</f>
        <v>27188.7</v>
      </c>
      <c r="H328" s="12">
        <f>'прил 3 '!I303</f>
        <v>27165.6</v>
      </c>
      <c r="I328" s="12">
        <f t="shared" si="45"/>
        <v>99.91503823279524</v>
      </c>
      <c r="J328" s="12">
        <f t="shared" si="44"/>
        <v>99.91503823279524</v>
      </c>
    </row>
    <row r="329" spans="1:10" ht="60">
      <c r="A329" s="14" t="s">
        <v>545</v>
      </c>
      <c r="B329" s="11" t="s">
        <v>52</v>
      </c>
      <c r="C329" s="11" t="s">
        <v>67</v>
      </c>
      <c r="D329" s="11" t="s">
        <v>344</v>
      </c>
      <c r="E329" s="11"/>
      <c r="F329" s="12">
        <f>F330+F342</f>
        <v>14998.800000000001</v>
      </c>
      <c r="G329" s="12">
        <f>G330+G342</f>
        <v>14998.800000000001</v>
      </c>
      <c r="H329" s="12">
        <f>H330+H342</f>
        <v>10293.4</v>
      </c>
      <c r="I329" s="12">
        <f t="shared" si="45"/>
        <v>68.6281569192202</v>
      </c>
      <c r="J329" s="12">
        <f t="shared" si="44"/>
        <v>68.6281569192202</v>
      </c>
    </row>
    <row r="330" spans="1:10" ht="45">
      <c r="A330" s="14" t="s">
        <v>346</v>
      </c>
      <c r="B330" s="11" t="s">
        <v>52</v>
      </c>
      <c r="C330" s="11" t="s">
        <v>67</v>
      </c>
      <c r="D330" s="11" t="s">
        <v>345</v>
      </c>
      <c r="E330" s="11"/>
      <c r="F330" s="12">
        <f>F331+F338</f>
        <v>11498.800000000001</v>
      </c>
      <c r="G330" s="12">
        <f>G331+G338</f>
        <v>11498.800000000001</v>
      </c>
      <c r="H330" s="12">
        <f>H331+H338</f>
        <v>10293.4</v>
      </c>
      <c r="I330" s="12">
        <f t="shared" si="45"/>
        <v>89.51716700873133</v>
      </c>
      <c r="J330" s="12">
        <f t="shared" si="44"/>
        <v>89.51716700873133</v>
      </c>
    </row>
    <row r="331" spans="1:10" ht="30">
      <c r="A331" s="14" t="s">
        <v>593</v>
      </c>
      <c r="B331" s="11" t="s">
        <v>52</v>
      </c>
      <c r="C331" s="11" t="s">
        <v>67</v>
      </c>
      <c r="D331" s="11" t="s">
        <v>592</v>
      </c>
      <c r="E331" s="11"/>
      <c r="F331" s="12">
        <f>F335+F332</f>
        <v>10050.7</v>
      </c>
      <c r="G331" s="12">
        <f>G335+G332</f>
        <v>10050.7</v>
      </c>
      <c r="H331" s="12">
        <f>H335+H332</f>
        <v>9585.5</v>
      </c>
      <c r="I331" s="12">
        <f t="shared" si="45"/>
        <v>95.37146666401345</v>
      </c>
      <c r="J331" s="12">
        <f t="shared" si="44"/>
        <v>95.37146666401345</v>
      </c>
    </row>
    <row r="332" spans="1:10" ht="15">
      <c r="A332" s="14" t="s">
        <v>617</v>
      </c>
      <c r="B332" s="11" t="s">
        <v>52</v>
      </c>
      <c r="C332" s="11" t="s">
        <v>67</v>
      </c>
      <c r="D332" s="11" t="s">
        <v>607</v>
      </c>
      <c r="E332" s="11"/>
      <c r="F332" s="12">
        <f aca="true" t="shared" si="56" ref="F332:H333">F333</f>
        <v>8060.6</v>
      </c>
      <c r="G332" s="12">
        <f t="shared" si="56"/>
        <v>8060.6</v>
      </c>
      <c r="H332" s="12">
        <f t="shared" si="56"/>
        <v>7687.6</v>
      </c>
      <c r="I332" s="12">
        <f t="shared" si="45"/>
        <v>95.37255291169392</v>
      </c>
      <c r="J332" s="12">
        <f t="shared" si="44"/>
        <v>95.37255291169392</v>
      </c>
    </row>
    <row r="333" spans="1:10" ht="30">
      <c r="A333" s="13" t="s">
        <v>21</v>
      </c>
      <c r="B333" s="11" t="s">
        <v>52</v>
      </c>
      <c r="C333" s="11" t="s">
        <v>67</v>
      </c>
      <c r="D333" s="11" t="s">
        <v>607</v>
      </c>
      <c r="E333" s="11" t="s">
        <v>20</v>
      </c>
      <c r="F333" s="12">
        <f t="shared" si="56"/>
        <v>8060.6</v>
      </c>
      <c r="G333" s="12">
        <f t="shared" si="56"/>
        <v>8060.6</v>
      </c>
      <c r="H333" s="12">
        <f t="shared" si="56"/>
        <v>7687.6</v>
      </c>
      <c r="I333" s="12">
        <f t="shared" si="45"/>
        <v>95.37255291169392</v>
      </c>
      <c r="J333" s="12">
        <f t="shared" si="44"/>
        <v>95.37255291169392</v>
      </c>
    </row>
    <row r="334" spans="1:10" ht="15">
      <c r="A334" s="13" t="s">
        <v>87</v>
      </c>
      <c r="B334" s="11" t="s">
        <v>52</v>
      </c>
      <c r="C334" s="11" t="s">
        <v>67</v>
      </c>
      <c r="D334" s="11" t="s">
        <v>607</v>
      </c>
      <c r="E334" s="11" t="s">
        <v>72</v>
      </c>
      <c r="F334" s="12">
        <f>'прил 3 '!G309</f>
        <v>8060.6</v>
      </c>
      <c r="G334" s="12">
        <f>'прил 3 '!H309</f>
        <v>8060.6</v>
      </c>
      <c r="H334" s="12">
        <f>'прил 3 '!I309</f>
        <v>7687.6</v>
      </c>
      <c r="I334" s="12">
        <f t="shared" si="45"/>
        <v>95.37255291169392</v>
      </c>
      <c r="J334" s="12">
        <f t="shared" si="44"/>
        <v>95.37255291169392</v>
      </c>
    </row>
    <row r="335" spans="1:10" ht="30">
      <c r="A335" s="14" t="s">
        <v>606</v>
      </c>
      <c r="B335" s="11" t="s">
        <v>52</v>
      </c>
      <c r="C335" s="11" t="s">
        <v>67</v>
      </c>
      <c r="D335" s="11" t="s">
        <v>607</v>
      </c>
      <c r="E335" s="11"/>
      <c r="F335" s="12">
        <f aca="true" t="shared" si="57" ref="F335:H336">F336</f>
        <v>1990.1000000000001</v>
      </c>
      <c r="G335" s="12">
        <f t="shared" si="57"/>
        <v>1990.1000000000001</v>
      </c>
      <c r="H335" s="12">
        <f t="shared" si="57"/>
        <v>1897.9</v>
      </c>
      <c r="I335" s="12">
        <f t="shared" si="45"/>
        <v>95.36706698155871</v>
      </c>
      <c r="J335" s="12">
        <f t="shared" si="44"/>
        <v>95.36706698155871</v>
      </c>
    </row>
    <row r="336" spans="1:10" ht="30">
      <c r="A336" s="13" t="s">
        <v>21</v>
      </c>
      <c r="B336" s="11" t="s">
        <v>52</v>
      </c>
      <c r="C336" s="11" t="s">
        <v>67</v>
      </c>
      <c r="D336" s="11" t="s">
        <v>607</v>
      </c>
      <c r="E336" s="11" t="s">
        <v>20</v>
      </c>
      <c r="F336" s="12">
        <f t="shared" si="57"/>
        <v>1990.1000000000001</v>
      </c>
      <c r="G336" s="12">
        <f t="shared" si="57"/>
        <v>1990.1000000000001</v>
      </c>
      <c r="H336" s="12">
        <f t="shared" si="57"/>
        <v>1897.9</v>
      </c>
      <c r="I336" s="12">
        <f t="shared" si="45"/>
        <v>95.36706698155871</v>
      </c>
      <c r="J336" s="12">
        <f t="shared" si="44"/>
        <v>95.36706698155871</v>
      </c>
    </row>
    <row r="337" spans="1:10" ht="15">
      <c r="A337" s="13" t="s">
        <v>87</v>
      </c>
      <c r="B337" s="11" t="s">
        <v>52</v>
      </c>
      <c r="C337" s="11" t="s">
        <v>67</v>
      </c>
      <c r="D337" s="11" t="s">
        <v>607</v>
      </c>
      <c r="E337" s="11" t="s">
        <v>72</v>
      </c>
      <c r="F337" s="12">
        <f>'прил 3 '!G312</f>
        <v>1990.1000000000001</v>
      </c>
      <c r="G337" s="12">
        <f>'прил 3 '!H312</f>
        <v>1990.1000000000001</v>
      </c>
      <c r="H337" s="12">
        <f>'прил 3 '!I312</f>
        <v>1897.9</v>
      </c>
      <c r="I337" s="12">
        <f t="shared" si="45"/>
        <v>95.36706698155871</v>
      </c>
      <c r="J337" s="12">
        <f t="shared" si="44"/>
        <v>95.36706698155871</v>
      </c>
    </row>
    <row r="338" spans="1:10" ht="15">
      <c r="A338" s="13" t="s">
        <v>752</v>
      </c>
      <c r="B338" s="11" t="s">
        <v>52</v>
      </c>
      <c r="C338" s="11" t="s">
        <v>67</v>
      </c>
      <c r="D338" s="11" t="s">
        <v>751</v>
      </c>
      <c r="E338" s="11"/>
      <c r="F338" s="12">
        <f aca="true" t="shared" si="58" ref="F338:H340">F339</f>
        <v>1448.1</v>
      </c>
      <c r="G338" s="12">
        <f t="shared" si="58"/>
        <v>1448.1</v>
      </c>
      <c r="H338" s="12">
        <f t="shared" si="58"/>
        <v>707.9</v>
      </c>
      <c r="I338" s="12">
        <f t="shared" si="45"/>
        <v>48.88474552862371</v>
      </c>
      <c r="J338" s="12">
        <f t="shared" si="44"/>
        <v>48.88474552862371</v>
      </c>
    </row>
    <row r="339" spans="1:10" ht="60">
      <c r="A339" s="13" t="s">
        <v>753</v>
      </c>
      <c r="B339" s="11" t="s">
        <v>52</v>
      </c>
      <c r="C339" s="11" t="s">
        <v>67</v>
      </c>
      <c r="D339" s="11" t="s">
        <v>754</v>
      </c>
      <c r="E339" s="11"/>
      <c r="F339" s="12">
        <f t="shared" si="58"/>
        <v>1448.1</v>
      </c>
      <c r="G339" s="12">
        <f t="shared" si="58"/>
        <v>1448.1</v>
      </c>
      <c r="H339" s="12">
        <f t="shared" si="58"/>
        <v>707.9</v>
      </c>
      <c r="I339" s="12">
        <f t="shared" si="45"/>
        <v>48.88474552862371</v>
      </c>
      <c r="J339" s="12">
        <f aca="true" t="shared" si="59" ref="J339:J402">H339/G339*100</f>
        <v>48.88474552862371</v>
      </c>
    </row>
    <row r="340" spans="1:10" ht="30">
      <c r="A340" s="13" t="s">
        <v>21</v>
      </c>
      <c r="B340" s="11" t="s">
        <v>52</v>
      </c>
      <c r="C340" s="11" t="s">
        <v>67</v>
      </c>
      <c r="D340" s="11" t="s">
        <v>754</v>
      </c>
      <c r="E340" s="11" t="s">
        <v>20</v>
      </c>
      <c r="F340" s="12">
        <f t="shared" si="58"/>
        <v>1448.1</v>
      </c>
      <c r="G340" s="12">
        <f t="shared" si="58"/>
        <v>1448.1</v>
      </c>
      <c r="H340" s="12">
        <f t="shared" si="58"/>
        <v>707.9</v>
      </c>
      <c r="I340" s="12">
        <f aca="true" t="shared" si="60" ref="I340:I403">H340/F340*100</f>
        <v>48.88474552862371</v>
      </c>
      <c r="J340" s="12">
        <f t="shared" si="59"/>
        <v>48.88474552862371</v>
      </c>
    </row>
    <row r="341" spans="1:10" ht="15">
      <c r="A341" s="13" t="s">
        <v>87</v>
      </c>
      <c r="B341" s="11" t="s">
        <v>52</v>
      </c>
      <c r="C341" s="11" t="s">
        <v>67</v>
      </c>
      <c r="D341" s="11" t="s">
        <v>754</v>
      </c>
      <c r="E341" s="11" t="s">
        <v>72</v>
      </c>
      <c r="F341" s="12">
        <f>'прил 3 '!G316</f>
        <v>1448.1</v>
      </c>
      <c r="G341" s="12">
        <f>'прил 3 '!H316</f>
        <v>1448.1</v>
      </c>
      <c r="H341" s="12">
        <f>'прил 3 '!I316</f>
        <v>707.9</v>
      </c>
      <c r="I341" s="12">
        <f t="shared" si="60"/>
        <v>48.88474552862371</v>
      </c>
      <c r="J341" s="12">
        <f t="shared" si="59"/>
        <v>48.88474552862371</v>
      </c>
    </row>
    <row r="342" spans="1:10" ht="30">
      <c r="A342" s="14" t="s">
        <v>347</v>
      </c>
      <c r="B342" s="11" t="s">
        <v>52</v>
      </c>
      <c r="C342" s="11" t="s">
        <v>67</v>
      </c>
      <c r="D342" s="11" t="s">
        <v>349</v>
      </c>
      <c r="E342" s="11"/>
      <c r="F342" s="12">
        <f aca="true" t="shared" si="61" ref="F342:H345">F343</f>
        <v>3500</v>
      </c>
      <c r="G342" s="12">
        <f t="shared" si="61"/>
        <v>3500</v>
      </c>
      <c r="H342" s="12">
        <f t="shared" si="61"/>
        <v>0</v>
      </c>
      <c r="I342" s="12">
        <f t="shared" si="60"/>
        <v>0</v>
      </c>
      <c r="J342" s="12">
        <f t="shared" si="59"/>
        <v>0</v>
      </c>
    </row>
    <row r="343" spans="1:10" ht="30">
      <c r="A343" s="13" t="s">
        <v>358</v>
      </c>
      <c r="B343" s="11" t="s">
        <v>52</v>
      </c>
      <c r="C343" s="11" t="s">
        <v>67</v>
      </c>
      <c r="D343" s="11" t="s">
        <v>350</v>
      </c>
      <c r="E343" s="11"/>
      <c r="F343" s="12">
        <f t="shared" si="61"/>
        <v>3500</v>
      </c>
      <c r="G343" s="12">
        <f t="shared" si="61"/>
        <v>3500</v>
      </c>
      <c r="H343" s="12">
        <f t="shared" si="61"/>
        <v>0</v>
      </c>
      <c r="I343" s="12">
        <f t="shared" si="60"/>
        <v>0</v>
      </c>
      <c r="J343" s="12">
        <f t="shared" si="59"/>
        <v>0</v>
      </c>
    </row>
    <row r="344" spans="1:10" ht="15">
      <c r="A344" s="13" t="s">
        <v>706</v>
      </c>
      <c r="B344" s="11" t="s">
        <v>52</v>
      </c>
      <c r="C344" s="11" t="s">
        <v>67</v>
      </c>
      <c r="D344" s="11" t="s">
        <v>705</v>
      </c>
      <c r="E344" s="11"/>
      <c r="F344" s="12">
        <f t="shared" si="61"/>
        <v>3500</v>
      </c>
      <c r="G344" s="12">
        <f t="shared" si="61"/>
        <v>3500</v>
      </c>
      <c r="H344" s="12">
        <f t="shared" si="61"/>
        <v>0</v>
      </c>
      <c r="I344" s="12">
        <f t="shared" si="60"/>
        <v>0</v>
      </c>
      <c r="J344" s="12">
        <f t="shared" si="59"/>
        <v>0</v>
      </c>
    </row>
    <row r="345" spans="1:10" ht="30">
      <c r="A345" s="10" t="s">
        <v>5</v>
      </c>
      <c r="B345" s="11" t="s">
        <v>52</v>
      </c>
      <c r="C345" s="11" t="s">
        <v>67</v>
      </c>
      <c r="D345" s="11" t="s">
        <v>705</v>
      </c>
      <c r="E345" s="11" t="s">
        <v>3</v>
      </c>
      <c r="F345" s="12">
        <f t="shared" si="61"/>
        <v>3500</v>
      </c>
      <c r="G345" s="12">
        <f t="shared" si="61"/>
        <v>3500</v>
      </c>
      <c r="H345" s="12">
        <f t="shared" si="61"/>
        <v>0</v>
      </c>
      <c r="I345" s="12">
        <f t="shared" si="60"/>
        <v>0</v>
      </c>
      <c r="J345" s="12">
        <f t="shared" si="59"/>
        <v>0</v>
      </c>
    </row>
    <row r="346" spans="1:10" ht="30">
      <c r="A346" s="10" t="s">
        <v>6</v>
      </c>
      <c r="B346" s="11" t="s">
        <v>52</v>
      </c>
      <c r="C346" s="11" t="s">
        <v>67</v>
      </c>
      <c r="D346" s="11" t="s">
        <v>705</v>
      </c>
      <c r="E346" s="11" t="s">
        <v>4</v>
      </c>
      <c r="F346" s="12">
        <f>'прил 3 '!G321</f>
        <v>3500</v>
      </c>
      <c r="G346" s="12">
        <f>'прил 3 '!H321</f>
        <v>3500</v>
      </c>
      <c r="H346" s="12">
        <f>'прил 3 '!I321</f>
        <v>0</v>
      </c>
      <c r="I346" s="12">
        <f t="shared" si="60"/>
        <v>0</v>
      </c>
      <c r="J346" s="12">
        <f t="shared" si="59"/>
        <v>0</v>
      </c>
    </row>
    <row r="347" spans="1:10" ht="15">
      <c r="A347" s="14" t="s">
        <v>341</v>
      </c>
      <c r="B347" s="11" t="s">
        <v>52</v>
      </c>
      <c r="C347" s="11" t="s">
        <v>67</v>
      </c>
      <c r="D347" s="11" t="s">
        <v>161</v>
      </c>
      <c r="E347" s="11"/>
      <c r="F347" s="12">
        <f>F348+F351</f>
        <v>3746.4</v>
      </c>
      <c r="G347" s="12">
        <f>G348+G351</f>
        <v>3746.4</v>
      </c>
      <c r="H347" s="12">
        <f>H348+H351</f>
        <v>2929.5</v>
      </c>
      <c r="I347" s="12">
        <f t="shared" si="60"/>
        <v>78.19506726457399</v>
      </c>
      <c r="J347" s="12">
        <f t="shared" si="59"/>
        <v>78.19506726457399</v>
      </c>
    </row>
    <row r="348" spans="1:10" ht="30">
      <c r="A348" s="14" t="s">
        <v>692</v>
      </c>
      <c r="B348" s="11" t="s">
        <v>52</v>
      </c>
      <c r="C348" s="11" t="s">
        <v>67</v>
      </c>
      <c r="D348" s="11" t="s">
        <v>691</v>
      </c>
      <c r="E348" s="11"/>
      <c r="F348" s="12">
        <f aca="true" t="shared" si="62" ref="F348:H349">F349</f>
        <v>816.9</v>
      </c>
      <c r="G348" s="12">
        <f t="shared" si="62"/>
        <v>816.9</v>
      </c>
      <c r="H348" s="12">
        <f t="shared" si="62"/>
        <v>0</v>
      </c>
      <c r="I348" s="12">
        <f t="shared" si="60"/>
        <v>0</v>
      </c>
      <c r="J348" s="12">
        <f t="shared" si="59"/>
        <v>0</v>
      </c>
    </row>
    <row r="349" spans="1:10" ht="30">
      <c r="A349" s="10" t="s">
        <v>5</v>
      </c>
      <c r="B349" s="11" t="s">
        <v>52</v>
      </c>
      <c r="C349" s="11" t="s">
        <v>67</v>
      </c>
      <c r="D349" s="11" t="s">
        <v>691</v>
      </c>
      <c r="E349" s="11" t="s">
        <v>3</v>
      </c>
      <c r="F349" s="12">
        <f t="shared" si="62"/>
        <v>816.9</v>
      </c>
      <c r="G349" s="12">
        <f t="shared" si="62"/>
        <v>816.9</v>
      </c>
      <c r="H349" s="12">
        <f t="shared" si="62"/>
        <v>0</v>
      </c>
      <c r="I349" s="12">
        <f t="shared" si="60"/>
        <v>0</v>
      </c>
      <c r="J349" s="12">
        <f t="shared" si="59"/>
        <v>0</v>
      </c>
    </row>
    <row r="350" spans="1:10" ht="30">
      <c r="A350" s="10" t="s">
        <v>6</v>
      </c>
      <c r="B350" s="11" t="s">
        <v>52</v>
      </c>
      <c r="C350" s="11" t="s">
        <v>67</v>
      </c>
      <c r="D350" s="11" t="s">
        <v>691</v>
      </c>
      <c r="E350" s="11" t="s">
        <v>4</v>
      </c>
      <c r="F350" s="12">
        <f>'прил 3 '!G325</f>
        <v>816.9</v>
      </c>
      <c r="G350" s="12">
        <f>'прил 3 '!H325</f>
        <v>816.9</v>
      </c>
      <c r="H350" s="12">
        <f>'прил 3 '!I325</f>
        <v>0</v>
      </c>
      <c r="I350" s="12">
        <f t="shared" si="60"/>
        <v>0</v>
      </c>
      <c r="J350" s="12">
        <f t="shared" si="59"/>
        <v>0</v>
      </c>
    </row>
    <row r="351" spans="1:10" ht="15">
      <c r="A351" s="10" t="s">
        <v>596</v>
      </c>
      <c r="B351" s="11" t="s">
        <v>52</v>
      </c>
      <c r="C351" s="11" t="s">
        <v>67</v>
      </c>
      <c r="D351" s="11" t="s">
        <v>595</v>
      </c>
      <c r="E351" s="11"/>
      <c r="F351" s="12">
        <f aca="true" t="shared" si="63" ref="F351:H353">F352</f>
        <v>2929.5</v>
      </c>
      <c r="G351" s="12">
        <f t="shared" si="63"/>
        <v>2929.5</v>
      </c>
      <c r="H351" s="12">
        <f t="shared" si="63"/>
        <v>2929.5</v>
      </c>
      <c r="I351" s="12">
        <f t="shared" si="60"/>
        <v>100</v>
      </c>
      <c r="J351" s="12">
        <f t="shared" si="59"/>
        <v>100</v>
      </c>
    </row>
    <row r="352" spans="1:10" ht="30">
      <c r="A352" s="13" t="s">
        <v>734</v>
      </c>
      <c r="B352" s="11" t="s">
        <v>52</v>
      </c>
      <c r="C352" s="11" t="s">
        <v>67</v>
      </c>
      <c r="D352" s="11" t="s">
        <v>733</v>
      </c>
      <c r="E352" s="11"/>
      <c r="F352" s="12">
        <f t="shared" si="63"/>
        <v>2929.5</v>
      </c>
      <c r="G352" s="12">
        <f t="shared" si="63"/>
        <v>2929.5</v>
      </c>
      <c r="H352" s="12">
        <f t="shared" si="63"/>
        <v>2929.5</v>
      </c>
      <c r="I352" s="12">
        <f t="shared" si="60"/>
        <v>100</v>
      </c>
      <c r="J352" s="12">
        <f t="shared" si="59"/>
        <v>100</v>
      </c>
    </row>
    <row r="353" spans="1:10" ht="30">
      <c r="A353" s="13" t="s">
        <v>21</v>
      </c>
      <c r="B353" s="11" t="s">
        <v>52</v>
      </c>
      <c r="C353" s="11" t="s">
        <v>67</v>
      </c>
      <c r="D353" s="11" t="s">
        <v>733</v>
      </c>
      <c r="E353" s="11" t="s">
        <v>20</v>
      </c>
      <c r="F353" s="12">
        <f t="shared" si="63"/>
        <v>2929.5</v>
      </c>
      <c r="G353" s="12">
        <f t="shared" si="63"/>
        <v>2929.5</v>
      </c>
      <c r="H353" s="12">
        <f t="shared" si="63"/>
        <v>2929.5</v>
      </c>
      <c r="I353" s="12">
        <f t="shared" si="60"/>
        <v>100</v>
      </c>
      <c r="J353" s="12">
        <f t="shared" si="59"/>
        <v>100</v>
      </c>
    </row>
    <row r="354" spans="1:10" ht="15">
      <c r="A354" s="13" t="s">
        <v>87</v>
      </c>
      <c r="B354" s="11" t="s">
        <v>52</v>
      </c>
      <c r="C354" s="11" t="s">
        <v>67</v>
      </c>
      <c r="D354" s="11" t="s">
        <v>733</v>
      </c>
      <c r="E354" s="11" t="s">
        <v>72</v>
      </c>
      <c r="F354" s="12">
        <f>'прил 3 '!G329</f>
        <v>2929.5</v>
      </c>
      <c r="G354" s="12">
        <f>'прил 3 '!H329</f>
        <v>2929.5</v>
      </c>
      <c r="H354" s="12">
        <f>'прил 3 '!I329</f>
        <v>2929.5</v>
      </c>
      <c r="I354" s="12">
        <f t="shared" si="60"/>
        <v>100</v>
      </c>
      <c r="J354" s="12">
        <f t="shared" si="59"/>
        <v>100</v>
      </c>
    </row>
    <row r="355" spans="1:10" ht="15">
      <c r="A355" s="10" t="s">
        <v>168</v>
      </c>
      <c r="B355" s="11" t="s">
        <v>52</v>
      </c>
      <c r="C355" s="11" t="s">
        <v>83</v>
      </c>
      <c r="D355" s="11"/>
      <c r="E355" s="11"/>
      <c r="F355" s="12">
        <f>F362+F356+F390+F384</f>
        <v>6078.400000000001</v>
      </c>
      <c r="G355" s="12">
        <f>G362+G356+G390+G384</f>
        <v>6078.400000000001</v>
      </c>
      <c r="H355" s="12">
        <f>H362+H356+H390+H384</f>
        <v>3712.1999999999994</v>
      </c>
      <c r="I355" s="12">
        <f t="shared" si="60"/>
        <v>61.07199262963936</v>
      </c>
      <c r="J355" s="12">
        <f t="shared" si="59"/>
        <v>61.07199262963936</v>
      </c>
    </row>
    <row r="356" spans="1:10" ht="45">
      <c r="A356" s="14" t="s">
        <v>475</v>
      </c>
      <c r="B356" s="11" t="s">
        <v>52</v>
      </c>
      <c r="C356" s="11" t="s">
        <v>83</v>
      </c>
      <c r="D356" s="11" t="s">
        <v>192</v>
      </c>
      <c r="E356" s="11"/>
      <c r="F356" s="12">
        <f aca="true" t="shared" si="64" ref="F356:H360">F357</f>
        <v>429.1</v>
      </c>
      <c r="G356" s="12">
        <f t="shared" si="64"/>
        <v>429.1</v>
      </c>
      <c r="H356" s="12">
        <f t="shared" si="64"/>
        <v>429.1</v>
      </c>
      <c r="I356" s="12">
        <f t="shared" si="60"/>
        <v>100</v>
      </c>
      <c r="J356" s="12">
        <f t="shared" si="59"/>
        <v>100</v>
      </c>
    </row>
    <row r="357" spans="1:10" ht="30">
      <c r="A357" s="13" t="s">
        <v>381</v>
      </c>
      <c r="B357" s="11" t="s">
        <v>52</v>
      </c>
      <c r="C357" s="11" t="s">
        <v>83</v>
      </c>
      <c r="D357" s="11" t="s">
        <v>322</v>
      </c>
      <c r="E357" s="11"/>
      <c r="F357" s="12">
        <f t="shared" si="64"/>
        <v>429.1</v>
      </c>
      <c r="G357" s="12">
        <f t="shared" si="64"/>
        <v>429.1</v>
      </c>
      <c r="H357" s="12">
        <f t="shared" si="64"/>
        <v>429.1</v>
      </c>
      <c r="I357" s="12">
        <f t="shared" si="60"/>
        <v>100</v>
      </c>
      <c r="J357" s="12">
        <f t="shared" si="59"/>
        <v>100</v>
      </c>
    </row>
    <row r="358" spans="1:10" ht="30">
      <c r="A358" s="14" t="s">
        <v>325</v>
      </c>
      <c r="B358" s="11" t="s">
        <v>52</v>
      </c>
      <c r="C358" s="11" t="s">
        <v>83</v>
      </c>
      <c r="D358" s="11" t="s">
        <v>323</v>
      </c>
      <c r="E358" s="11"/>
      <c r="F358" s="12">
        <f t="shared" si="64"/>
        <v>429.1</v>
      </c>
      <c r="G358" s="12">
        <f t="shared" si="64"/>
        <v>429.1</v>
      </c>
      <c r="H358" s="12">
        <f t="shared" si="64"/>
        <v>429.1</v>
      </c>
      <c r="I358" s="12">
        <f t="shared" si="60"/>
        <v>100</v>
      </c>
      <c r="J358" s="12">
        <f t="shared" si="59"/>
        <v>100</v>
      </c>
    </row>
    <row r="359" spans="1:10" ht="75">
      <c r="A359" s="14" t="s">
        <v>670</v>
      </c>
      <c r="B359" s="11" t="s">
        <v>52</v>
      </c>
      <c r="C359" s="11" t="s">
        <v>83</v>
      </c>
      <c r="D359" s="11" t="s">
        <v>324</v>
      </c>
      <c r="E359" s="11"/>
      <c r="F359" s="12">
        <f t="shared" si="64"/>
        <v>429.1</v>
      </c>
      <c r="G359" s="12">
        <f t="shared" si="64"/>
        <v>429.1</v>
      </c>
      <c r="H359" s="12">
        <f t="shared" si="64"/>
        <v>429.1</v>
      </c>
      <c r="I359" s="12">
        <f t="shared" si="60"/>
        <v>100</v>
      </c>
      <c r="J359" s="12">
        <f t="shared" si="59"/>
        <v>100</v>
      </c>
    </row>
    <row r="360" spans="1:10" ht="30">
      <c r="A360" s="13" t="s">
        <v>5</v>
      </c>
      <c r="B360" s="11" t="s">
        <v>52</v>
      </c>
      <c r="C360" s="11" t="s">
        <v>83</v>
      </c>
      <c r="D360" s="11" t="s">
        <v>324</v>
      </c>
      <c r="E360" s="11" t="s">
        <v>3</v>
      </c>
      <c r="F360" s="12">
        <f t="shared" si="64"/>
        <v>429.1</v>
      </c>
      <c r="G360" s="12">
        <f t="shared" si="64"/>
        <v>429.1</v>
      </c>
      <c r="H360" s="12">
        <f t="shared" si="64"/>
        <v>429.1</v>
      </c>
      <c r="I360" s="12">
        <f t="shared" si="60"/>
        <v>100</v>
      </c>
      <c r="J360" s="12">
        <f t="shared" si="59"/>
        <v>100</v>
      </c>
    </row>
    <row r="361" spans="1:10" ht="30">
      <c r="A361" s="13" t="s">
        <v>6</v>
      </c>
      <c r="B361" s="11" t="s">
        <v>52</v>
      </c>
      <c r="C361" s="11" t="s">
        <v>83</v>
      </c>
      <c r="D361" s="11" t="s">
        <v>324</v>
      </c>
      <c r="E361" s="11" t="s">
        <v>4</v>
      </c>
      <c r="F361" s="12">
        <f>'прил 3 '!G336</f>
        <v>429.1</v>
      </c>
      <c r="G361" s="12">
        <f>'прил 3 '!H336</f>
        <v>429.1</v>
      </c>
      <c r="H361" s="12">
        <f>'прил 3 '!I336</f>
        <v>429.1</v>
      </c>
      <c r="I361" s="12">
        <f t="shared" si="60"/>
        <v>100</v>
      </c>
      <c r="J361" s="12">
        <f t="shared" si="59"/>
        <v>100</v>
      </c>
    </row>
    <row r="362" spans="1:10" ht="60">
      <c r="A362" s="10" t="s">
        <v>582</v>
      </c>
      <c r="B362" s="11" t="s">
        <v>52</v>
      </c>
      <c r="C362" s="11" t="s">
        <v>83</v>
      </c>
      <c r="D362" s="11" t="s">
        <v>251</v>
      </c>
      <c r="E362" s="11"/>
      <c r="F362" s="12">
        <f>F363+F373+F377</f>
        <v>4519.1</v>
      </c>
      <c r="G362" s="12">
        <f>G363+G373+G377</f>
        <v>4519.1</v>
      </c>
      <c r="H362" s="12">
        <f>H363+H373+H377</f>
        <v>2152.8999999999996</v>
      </c>
      <c r="I362" s="12">
        <f t="shared" si="60"/>
        <v>47.6400168175079</v>
      </c>
      <c r="J362" s="12">
        <f t="shared" si="59"/>
        <v>47.6400168175079</v>
      </c>
    </row>
    <row r="363" spans="1:10" ht="15">
      <c r="A363" s="10" t="s">
        <v>709</v>
      </c>
      <c r="B363" s="11" t="s">
        <v>52</v>
      </c>
      <c r="C363" s="11" t="s">
        <v>83</v>
      </c>
      <c r="D363" s="11" t="s">
        <v>710</v>
      </c>
      <c r="E363" s="11"/>
      <c r="F363" s="12">
        <f>F370+F364+F367</f>
        <v>3571.7000000000003</v>
      </c>
      <c r="G363" s="12">
        <f>G370+G364+G367</f>
        <v>3571.7000000000003</v>
      </c>
      <c r="H363" s="12">
        <f>H370+H364+H367</f>
        <v>1812.6999999999998</v>
      </c>
      <c r="I363" s="12">
        <f t="shared" si="60"/>
        <v>50.75174286754206</v>
      </c>
      <c r="J363" s="12">
        <f t="shared" si="59"/>
        <v>50.75174286754206</v>
      </c>
    </row>
    <row r="364" spans="1:10" ht="30">
      <c r="A364" s="10" t="s">
        <v>711</v>
      </c>
      <c r="B364" s="11" t="s">
        <v>52</v>
      </c>
      <c r="C364" s="11" t="s">
        <v>83</v>
      </c>
      <c r="D364" s="11" t="s">
        <v>712</v>
      </c>
      <c r="E364" s="11"/>
      <c r="F364" s="29">
        <f aca="true" t="shared" si="65" ref="F364:H365">F365</f>
        <v>3287.7000000000003</v>
      </c>
      <c r="G364" s="29">
        <f t="shared" si="65"/>
        <v>3287.7000000000003</v>
      </c>
      <c r="H364" s="29">
        <f t="shared" si="65"/>
        <v>1588.1</v>
      </c>
      <c r="I364" s="12">
        <f t="shared" si="60"/>
        <v>48.30428567083371</v>
      </c>
      <c r="J364" s="12">
        <f t="shared" si="59"/>
        <v>48.30428567083371</v>
      </c>
    </row>
    <row r="365" spans="1:10" ht="30">
      <c r="A365" s="13" t="s">
        <v>5</v>
      </c>
      <c r="B365" s="11" t="s">
        <v>52</v>
      </c>
      <c r="C365" s="11" t="s">
        <v>83</v>
      </c>
      <c r="D365" s="11" t="s">
        <v>712</v>
      </c>
      <c r="E365" s="11" t="s">
        <v>3</v>
      </c>
      <c r="F365" s="29">
        <f t="shared" si="65"/>
        <v>3287.7000000000003</v>
      </c>
      <c r="G365" s="29">
        <f t="shared" si="65"/>
        <v>3287.7000000000003</v>
      </c>
      <c r="H365" s="29">
        <f t="shared" si="65"/>
        <v>1588.1</v>
      </c>
      <c r="I365" s="12">
        <f t="shared" si="60"/>
        <v>48.30428567083371</v>
      </c>
      <c r="J365" s="12">
        <f t="shared" si="59"/>
        <v>48.30428567083371</v>
      </c>
    </row>
    <row r="366" spans="1:10" ht="30">
      <c r="A366" s="13" t="s">
        <v>6</v>
      </c>
      <c r="B366" s="11" t="s">
        <v>52</v>
      </c>
      <c r="C366" s="11" t="s">
        <v>83</v>
      </c>
      <c r="D366" s="11" t="s">
        <v>712</v>
      </c>
      <c r="E366" s="11" t="s">
        <v>4</v>
      </c>
      <c r="F366" s="29">
        <f>'прил 3 '!G341</f>
        <v>3287.7000000000003</v>
      </c>
      <c r="G366" s="29">
        <f>'прил 3 '!H341</f>
        <v>3287.7000000000003</v>
      </c>
      <c r="H366" s="29">
        <f>'прил 3 '!I341</f>
        <v>1588.1</v>
      </c>
      <c r="I366" s="12">
        <f t="shared" si="60"/>
        <v>48.30428567083371</v>
      </c>
      <c r="J366" s="12">
        <f t="shared" si="59"/>
        <v>48.30428567083371</v>
      </c>
    </row>
    <row r="367" spans="1:10" ht="75">
      <c r="A367" s="10" t="s">
        <v>713</v>
      </c>
      <c r="B367" s="11" t="s">
        <v>52</v>
      </c>
      <c r="C367" s="11" t="s">
        <v>83</v>
      </c>
      <c r="D367" s="11" t="s">
        <v>714</v>
      </c>
      <c r="E367" s="11"/>
      <c r="F367" s="29">
        <f aca="true" t="shared" si="66" ref="F367:H368">F368</f>
        <v>44</v>
      </c>
      <c r="G367" s="29">
        <f t="shared" si="66"/>
        <v>44</v>
      </c>
      <c r="H367" s="29">
        <f t="shared" si="66"/>
        <v>4.6</v>
      </c>
      <c r="I367" s="12">
        <f t="shared" si="60"/>
        <v>10.454545454545453</v>
      </c>
      <c r="J367" s="12">
        <f t="shared" si="59"/>
        <v>10.454545454545453</v>
      </c>
    </row>
    <row r="368" spans="1:10" ht="30">
      <c r="A368" s="13" t="s">
        <v>5</v>
      </c>
      <c r="B368" s="11" t="s">
        <v>52</v>
      </c>
      <c r="C368" s="11" t="s">
        <v>83</v>
      </c>
      <c r="D368" s="11" t="s">
        <v>714</v>
      </c>
      <c r="E368" s="11" t="s">
        <v>3</v>
      </c>
      <c r="F368" s="29">
        <f t="shared" si="66"/>
        <v>44</v>
      </c>
      <c r="G368" s="29">
        <f t="shared" si="66"/>
        <v>44</v>
      </c>
      <c r="H368" s="29">
        <f t="shared" si="66"/>
        <v>4.6</v>
      </c>
      <c r="I368" s="12">
        <f t="shared" si="60"/>
        <v>10.454545454545453</v>
      </c>
      <c r="J368" s="12">
        <f t="shared" si="59"/>
        <v>10.454545454545453</v>
      </c>
    </row>
    <row r="369" spans="1:10" ht="30">
      <c r="A369" s="13" t="s">
        <v>6</v>
      </c>
      <c r="B369" s="11" t="s">
        <v>52</v>
      </c>
      <c r="C369" s="11" t="s">
        <v>83</v>
      </c>
      <c r="D369" s="11" t="s">
        <v>714</v>
      </c>
      <c r="E369" s="11" t="s">
        <v>4</v>
      </c>
      <c r="F369" s="29">
        <f>'прил 3 '!G745</f>
        <v>44</v>
      </c>
      <c r="G369" s="29">
        <f>'прил 3 '!H745</f>
        <v>44</v>
      </c>
      <c r="H369" s="29">
        <f>'прил 3 '!I745</f>
        <v>4.6</v>
      </c>
      <c r="I369" s="12">
        <f t="shared" si="60"/>
        <v>10.454545454545453</v>
      </c>
      <c r="J369" s="12">
        <f t="shared" si="59"/>
        <v>10.454545454545453</v>
      </c>
    </row>
    <row r="370" spans="1:10" ht="45">
      <c r="A370" s="10" t="s">
        <v>715</v>
      </c>
      <c r="B370" s="11" t="s">
        <v>52</v>
      </c>
      <c r="C370" s="11" t="s">
        <v>83</v>
      </c>
      <c r="D370" s="11" t="s">
        <v>716</v>
      </c>
      <c r="E370" s="11"/>
      <c r="F370" s="12">
        <f aca="true" t="shared" si="67" ref="F370:H371">F371</f>
        <v>240</v>
      </c>
      <c r="G370" s="12">
        <f t="shared" si="67"/>
        <v>240</v>
      </c>
      <c r="H370" s="12">
        <f t="shared" si="67"/>
        <v>220</v>
      </c>
      <c r="I370" s="12">
        <f t="shared" si="60"/>
        <v>91.66666666666666</v>
      </c>
      <c r="J370" s="12">
        <f t="shared" si="59"/>
        <v>91.66666666666666</v>
      </c>
    </row>
    <row r="371" spans="1:10" ht="30">
      <c r="A371" s="13" t="s">
        <v>5</v>
      </c>
      <c r="B371" s="11" t="s">
        <v>52</v>
      </c>
      <c r="C371" s="11" t="s">
        <v>83</v>
      </c>
      <c r="D371" s="11" t="s">
        <v>716</v>
      </c>
      <c r="E371" s="11" t="s">
        <v>3</v>
      </c>
      <c r="F371" s="12">
        <f t="shared" si="67"/>
        <v>240</v>
      </c>
      <c r="G371" s="12">
        <f t="shared" si="67"/>
        <v>240</v>
      </c>
      <c r="H371" s="12">
        <f t="shared" si="67"/>
        <v>220</v>
      </c>
      <c r="I371" s="12">
        <f t="shared" si="60"/>
        <v>91.66666666666666</v>
      </c>
      <c r="J371" s="12">
        <f t="shared" si="59"/>
        <v>91.66666666666666</v>
      </c>
    </row>
    <row r="372" spans="1:10" ht="30">
      <c r="A372" s="13" t="s">
        <v>6</v>
      </c>
      <c r="B372" s="11" t="s">
        <v>52</v>
      </c>
      <c r="C372" s="11" t="s">
        <v>83</v>
      </c>
      <c r="D372" s="11" t="s">
        <v>716</v>
      </c>
      <c r="E372" s="11" t="s">
        <v>4</v>
      </c>
      <c r="F372" s="12">
        <f>'прил 3 '!G344</f>
        <v>240</v>
      </c>
      <c r="G372" s="12">
        <f>'прил 3 '!H344</f>
        <v>240</v>
      </c>
      <c r="H372" s="12">
        <f>'прил 3 '!I344</f>
        <v>220</v>
      </c>
      <c r="I372" s="12">
        <f t="shared" si="60"/>
        <v>91.66666666666666</v>
      </c>
      <c r="J372" s="12">
        <f t="shared" si="59"/>
        <v>91.66666666666666</v>
      </c>
    </row>
    <row r="373" spans="1:10" ht="15">
      <c r="A373" s="10" t="s">
        <v>719</v>
      </c>
      <c r="B373" s="11" t="s">
        <v>52</v>
      </c>
      <c r="C373" s="11" t="s">
        <v>83</v>
      </c>
      <c r="D373" s="11" t="s">
        <v>720</v>
      </c>
      <c r="E373" s="11"/>
      <c r="F373" s="12">
        <f aca="true" t="shared" si="68" ref="F373:H375">F374</f>
        <v>678.4</v>
      </c>
      <c r="G373" s="12">
        <f t="shared" si="68"/>
        <v>678.4</v>
      </c>
      <c r="H373" s="12">
        <f t="shared" si="68"/>
        <v>200.5</v>
      </c>
      <c r="I373" s="12">
        <f t="shared" si="60"/>
        <v>29.55483490566038</v>
      </c>
      <c r="J373" s="12">
        <f t="shared" si="59"/>
        <v>29.55483490566038</v>
      </c>
    </row>
    <row r="374" spans="1:10" ht="165">
      <c r="A374" s="10" t="s">
        <v>721</v>
      </c>
      <c r="B374" s="11" t="s">
        <v>52</v>
      </c>
      <c r="C374" s="11" t="s">
        <v>83</v>
      </c>
      <c r="D374" s="11" t="s">
        <v>722</v>
      </c>
      <c r="E374" s="11"/>
      <c r="F374" s="12">
        <f t="shared" si="68"/>
        <v>678.4</v>
      </c>
      <c r="G374" s="12">
        <f t="shared" si="68"/>
        <v>678.4</v>
      </c>
      <c r="H374" s="12">
        <f t="shared" si="68"/>
        <v>200.5</v>
      </c>
      <c r="I374" s="12">
        <f t="shared" si="60"/>
        <v>29.55483490566038</v>
      </c>
      <c r="J374" s="12">
        <f t="shared" si="59"/>
        <v>29.55483490566038</v>
      </c>
    </row>
    <row r="375" spans="1:10" ht="30">
      <c r="A375" s="13" t="s">
        <v>5</v>
      </c>
      <c r="B375" s="11" t="s">
        <v>52</v>
      </c>
      <c r="C375" s="11" t="s">
        <v>83</v>
      </c>
      <c r="D375" s="11" t="s">
        <v>722</v>
      </c>
      <c r="E375" s="11" t="s">
        <v>3</v>
      </c>
      <c r="F375" s="12">
        <f t="shared" si="68"/>
        <v>678.4</v>
      </c>
      <c r="G375" s="12">
        <f t="shared" si="68"/>
        <v>678.4</v>
      </c>
      <c r="H375" s="12">
        <f t="shared" si="68"/>
        <v>200.5</v>
      </c>
      <c r="I375" s="12">
        <f t="shared" si="60"/>
        <v>29.55483490566038</v>
      </c>
      <c r="J375" s="12">
        <f t="shared" si="59"/>
        <v>29.55483490566038</v>
      </c>
    </row>
    <row r="376" spans="1:10" ht="30">
      <c r="A376" s="13" t="s">
        <v>6</v>
      </c>
      <c r="B376" s="11" t="s">
        <v>52</v>
      </c>
      <c r="C376" s="11" t="s">
        <v>83</v>
      </c>
      <c r="D376" s="11" t="s">
        <v>722</v>
      </c>
      <c r="E376" s="11" t="s">
        <v>4</v>
      </c>
      <c r="F376" s="12">
        <f>'прил 3 '!G348+'прил 3 '!G749</f>
        <v>678.4</v>
      </c>
      <c r="G376" s="12">
        <f>'прил 3 '!H348+'прил 3 '!H749</f>
        <v>678.4</v>
      </c>
      <c r="H376" s="12">
        <f>'прил 3 '!I348+'прил 3 '!I749</f>
        <v>200.5</v>
      </c>
      <c r="I376" s="12">
        <f t="shared" si="60"/>
        <v>29.55483490566038</v>
      </c>
      <c r="J376" s="12">
        <f t="shared" si="59"/>
        <v>29.55483490566038</v>
      </c>
    </row>
    <row r="377" spans="1:10" ht="15">
      <c r="A377" s="10" t="s">
        <v>612</v>
      </c>
      <c r="B377" s="11" t="s">
        <v>52</v>
      </c>
      <c r="C377" s="11" t="s">
        <v>83</v>
      </c>
      <c r="D377" s="11" t="s">
        <v>723</v>
      </c>
      <c r="E377" s="11"/>
      <c r="F377" s="12">
        <f>F378+F381</f>
        <v>269</v>
      </c>
      <c r="G377" s="12">
        <f>G378+G381</f>
        <v>269</v>
      </c>
      <c r="H377" s="12">
        <f>H378+H381</f>
        <v>139.70000000000002</v>
      </c>
      <c r="I377" s="12">
        <f t="shared" si="60"/>
        <v>51.93308550185874</v>
      </c>
      <c r="J377" s="12">
        <f t="shared" si="59"/>
        <v>51.93308550185874</v>
      </c>
    </row>
    <row r="378" spans="1:10" ht="75">
      <c r="A378" s="10" t="s">
        <v>724</v>
      </c>
      <c r="B378" s="11" t="s">
        <v>52</v>
      </c>
      <c r="C378" s="11" t="s">
        <v>83</v>
      </c>
      <c r="D378" s="11" t="s">
        <v>725</v>
      </c>
      <c r="E378" s="11"/>
      <c r="F378" s="12">
        <f aca="true" t="shared" si="69" ref="F378:H379">F379</f>
        <v>91.4</v>
      </c>
      <c r="G378" s="12">
        <f t="shared" si="69"/>
        <v>91.4</v>
      </c>
      <c r="H378" s="12">
        <f t="shared" si="69"/>
        <v>1.4</v>
      </c>
      <c r="I378" s="12">
        <f t="shared" si="60"/>
        <v>1.5317286652078772</v>
      </c>
      <c r="J378" s="12">
        <f t="shared" si="59"/>
        <v>1.5317286652078772</v>
      </c>
    </row>
    <row r="379" spans="1:10" ht="30">
      <c r="A379" s="13" t="s">
        <v>5</v>
      </c>
      <c r="B379" s="11" t="s">
        <v>52</v>
      </c>
      <c r="C379" s="11" t="s">
        <v>83</v>
      </c>
      <c r="D379" s="11" t="s">
        <v>725</v>
      </c>
      <c r="E379" s="11" t="s">
        <v>3</v>
      </c>
      <c r="F379" s="12">
        <f t="shared" si="69"/>
        <v>91.4</v>
      </c>
      <c r="G379" s="12">
        <f t="shared" si="69"/>
        <v>91.4</v>
      </c>
      <c r="H379" s="12">
        <f t="shared" si="69"/>
        <v>1.4</v>
      </c>
      <c r="I379" s="12">
        <f t="shared" si="60"/>
        <v>1.5317286652078772</v>
      </c>
      <c r="J379" s="12">
        <f t="shared" si="59"/>
        <v>1.5317286652078772</v>
      </c>
    </row>
    <row r="380" spans="1:10" ht="30">
      <c r="A380" s="13" t="s">
        <v>6</v>
      </c>
      <c r="B380" s="11" t="s">
        <v>52</v>
      </c>
      <c r="C380" s="11" t="s">
        <v>83</v>
      </c>
      <c r="D380" s="11" t="s">
        <v>725</v>
      </c>
      <c r="E380" s="11" t="s">
        <v>4</v>
      </c>
      <c r="F380" s="12">
        <f>'прил 3 '!G352</f>
        <v>91.4</v>
      </c>
      <c r="G380" s="12">
        <f>'прил 3 '!H352</f>
        <v>91.4</v>
      </c>
      <c r="H380" s="12">
        <f>'прил 3 '!I352</f>
        <v>1.4</v>
      </c>
      <c r="I380" s="12">
        <f t="shared" si="60"/>
        <v>1.5317286652078772</v>
      </c>
      <c r="J380" s="12">
        <f t="shared" si="59"/>
        <v>1.5317286652078772</v>
      </c>
    </row>
    <row r="381" spans="1:10" ht="45">
      <c r="A381" s="10" t="s">
        <v>726</v>
      </c>
      <c r="B381" s="11" t="s">
        <v>52</v>
      </c>
      <c r="C381" s="11" t="s">
        <v>83</v>
      </c>
      <c r="D381" s="11" t="s">
        <v>727</v>
      </c>
      <c r="E381" s="11"/>
      <c r="F381" s="12">
        <f aca="true" t="shared" si="70" ref="F381:H382">F382</f>
        <v>177.60000000000002</v>
      </c>
      <c r="G381" s="12">
        <f t="shared" si="70"/>
        <v>177.60000000000002</v>
      </c>
      <c r="H381" s="12">
        <f t="shared" si="70"/>
        <v>138.3</v>
      </c>
      <c r="I381" s="12">
        <f t="shared" si="60"/>
        <v>77.87162162162163</v>
      </c>
      <c r="J381" s="12">
        <f t="shared" si="59"/>
        <v>77.87162162162163</v>
      </c>
    </row>
    <row r="382" spans="1:10" ht="30">
      <c r="A382" s="13" t="s">
        <v>5</v>
      </c>
      <c r="B382" s="11" t="s">
        <v>52</v>
      </c>
      <c r="C382" s="11" t="s">
        <v>83</v>
      </c>
      <c r="D382" s="11" t="s">
        <v>727</v>
      </c>
      <c r="E382" s="11" t="s">
        <v>3</v>
      </c>
      <c r="F382" s="12">
        <f t="shared" si="70"/>
        <v>177.60000000000002</v>
      </c>
      <c r="G382" s="12">
        <f t="shared" si="70"/>
        <v>177.60000000000002</v>
      </c>
      <c r="H382" s="12">
        <f t="shared" si="70"/>
        <v>138.3</v>
      </c>
      <c r="I382" s="12">
        <f t="shared" si="60"/>
        <v>77.87162162162163</v>
      </c>
      <c r="J382" s="12">
        <f t="shared" si="59"/>
        <v>77.87162162162163</v>
      </c>
    </row>
    <row r="383" spans="1:10" ht="30">
      <c r="A383" s="13" t="s">
        <v>6</v>
      </c>
      <c r="B383" s="11" t="s">
        <v>52</v>
      </c>
      <c r="C383" s="11" t="s">
        <v>83</v>
      </c>
      <c r="D383" s="11" t="s">
        <v>727</v>
      </c>
      <c r="E383" s="11" t="s">
        <v>4</v>
      </c>
      <c r="F383" s="12">
        <f>'прил 3 '!G355</f>
        <v>177.60000000000002</v>
      </c>
      <c r="G383" s="12">
        <f>'прил 3 '!H355</f>
        <v>177.60000000000002</v>
      </c>
      <c r="H383" s="12">
        <f>'прил 3 '!I355</f>
        <v>138.3</v>
      </c>
      <c r="I383" s="12">
        <f t="shared" si="60"/>
        <v>77.87162162162163</v>
      </c>
      <c r="J383" s="12">
        <f t="shared" si="59"/>
        <v>77.87162162162163</v>
      </c>
    </row>
    <row r="384" spans="1:10" ht="60">
      <c r="A384" s="14" t="s">
        <v>545</v>
      </c>
      <c r="B384" s="11" t="s">
        <v>52</v>
      </c>
      <c r="C384" s="11" t="s">
        <v>83</v>
      </c>
      <c r="D384" s="11" t="s">
        <v>344</v>
      </c>
      <c r="E384" s="11"/>
      <c r="F384" s="12">
        <f aca="true" t="shared" si="71" ref="F384:H388">F385</f>
        <v>947</v>
      </c>
      <c r="G384" s="12">
        <f t="shared" si="71"/>
        <v>947</v>
      </c>
      <c r="H384" s="12">
        <f t="shared" si="71"/>
        <v>947</v>
      </c>
      <c r="I384" s="12">
        <f t="shared" si="60"/>
        <v>100</v>
      </c>
      <c r="J384" s="12">
        <f t="shared" si="59"/>
        <v>100</v>
      </c>
    </row>
    <row r="385" spans="1:10" ht="45">
      <c r="A385" s="14" t="s">
        <v>348</v>
      </c>
      <c r="B385" s="11" t="s">
        <v>52</v>
      </c>
      <c r="C385" s="11" t="s">
        <v>83</v>
      </c>
      <c r="D385" s="11" t="s">
        <v>370</v>
      </c>
      <c r="E385" s="11"/>
      <c r="F385" s="12">
        <f t="shared" si="71"/>
        <v>947</v>
      </c>
      <c r="G385" s="12">
        <f t="shared" si="71"/>
        <v>947</v>
      </c>
      <c r="H385" s="12">
        <f t="shared" si="71"/>
        <v>947</v>
      </c>
      <c r="I385" s="12">
        <f t="shared" si="60"/>
        <v>100</v>
      </c>
      <c r="J385" s="12">
        <f t="shared" si="59"/>
        <v>100</v>
      </c>
    </row>
    <row r="386" spans="1:10" ht="15">
      <c r="A386" s="13" t="s">
        <v>612</v>
      </c>
      <c r="B386" s="11" t="s">
        <v>52</v>
      </c>
      <c r="C386" s="11" t="s">
        <v>83</v>
      </c>
      <c r="D386" s="11" t="s">
        <v>610</v>
      </c>
      <c r="E386" s="11"/>
      <c r="F386" s="12">
        <f t="shared" si="71"/>
        <v>947</v>
      </c>
      <c r="G386" s="12">
        <f t="shared" si="71"/>
        <v>947</v>
      </c>
      <c r="H386" s="12">
        <f t="shared" si="71"/>
        <v>947</v>
      </c>
      <c r="I386" s="12">
        <f t="shared" si="60"/>
        <v>100</v>
      </c>
      <c r="J386" s="12">
        <f t="shared" si="59"/>
        <v>100</v>
      </c>
    </row>
    <row r="387" spans="1:10" ht="30">
      <c r="A387" s="13" t="s">
        <v>613</v>
      </c>
      <c r="B387" s="11" t="s">
        <v>52</v>
      </c>
      <c r="C387" s="11" t="s">
        <v>83</v>
      </c>
      <c r="D387" s="11" t="s">
        <v>611</v>
      </c>
      <c r="E387" s="11"/>
      <c r="F387" s="12">
        <f t="shared" si="71"/>
        <v>947</v>
      </c>
      <c r="G387" s="12">
        <f t="shared" si="71"/>
        <v>947</v>
      </c>
      <c r="H387" s="12">
        <f t="shared" si="71"/>
        <v>947</v>
      </c>
      <c r="I387" s="12">
        <f t="shared" si="60"/>
        <v>100</v>
      </c>
      <c r="J387" s="12">
        <f t="shared" si="59"/>
        <v>100</v>
      </c>
    </row>
    <row r="388" spans="1:10" ht="30">
      <c r="A388" s="13" t="s">
        <v>5</v>
      </c>
      <c r="B388" s="11" t="s">
        <v>52</v>
      </c>
      <c r="C388" s="11" t="s">
        <v>83</v>
      </c>
      <c r="D388" s="11" t="s">
        <v>611</v>
      </c>
      <c r="E388" s="11" t="s">
        <v>3</v>
      </c>
      <c r="F388" s="12">
        <f t="shared" si="71"/>
        <v>947</v>
      </c>
      <c r="G388" s="12">
        <f t="shared" si="71"/>
        <v>947</v>
      </c>
      <c r="H388" s="12">
        <f t="shared" si="71"/>
        <v>947</v>
      </c>
      <c r="I388" s="12">
        <f t="shared" si="60"/>
        <v>100</v>
      </c>
      <c r="J388" s="12">
        <f t="shared" si="59"/>
        <v>100</v>
      </c>
    </row>
    <row r="389" spans="1:10" ht="30">
      <c r="A389" s="13" t="s">
        <v>6</v>
      </c>
      <c r="B389" s="11" t="s">
        <v>52</v>
      </c>
      <c r="C389" s="11" t="s">
        <v>83</v>
      </c>
      <c r="D389" s="11" t="s">
        <v>611</v>
      </c>
      <c r="E389" s="11" t="s">
        <v>4</v>
      </c>
      <c r="F389" s="12">
        <f>'прил 3 '!G361</f>
        <v>947</v>
      </c>
      <c r="G389" s="12">
        <f>'прил 3 '!H361</f>
        <v>947</v>
      </c>
      <c r="H389" s="12">
        <f>'прил 3 '!I361</f>
        <v>947</v>
      </c>
      <c r="I389" s="12">
        <f t="shared" si="60"/>
        <v>100</v>
      </c>
      <c r="J389" s="12">
        <f t="shared" si="59"/>
        <v>100</v>
      </c>
    </row>
    <row r="390" spans="1:10" ht="15">
      <c r="A390" s="14" t="s">
        <v>341</v>
      </c>
      <c r="B390" s="11" t="s">
        <v>52</v>
      </c>
      <c r="C390" s="11" t="s">
        <v>83</v>
      </c>
      <c r="D390" s="11" t="s">
        <v>161</v>
      </c>
      <c r="E390" s="11"/>
      <c r="F390" s="12">
        <f aca="true" t="shared" si="72" ref="F390:H392">F391</f>
        <v>183.2</v>
      </c>
      <c r="G390" s="12">
        <f t="shared" si="72"/>
        <v>183.2</v>
      </c>
      <c r="H390" s="12">
        <f t="shared" si="72"/>
        <v>183.2</v>
      </c>
      <c r="I390" s="12">
        <f t="shared" si="60"/>
        <v>100</v>
      </c>
      <c r="J390" s="12">
        <f t="shared" si="59"/>
        <v>100</v>
      </c>
    </row>
    <row r="391" spans="1:10" ht="45">
      <c r="A391" s="46" t="s">
        <v>591</v>
      </c>
      <c r="B391" s="11" t="s">
        <v>52</v>
      </c>
      <c r="C391" s="11" t="s">
        <v>83</v>
      </c>
      <c r="D391" s="11" t="s">
        <v>590</v>
      </c>
      <c r="E391" s="11"/>
      <c r="F391" s="12">
        <f t="shared" si="72"/>
        <v>183.2</v>
      </c>
      <c r="G391" s="12">
        <f t="shared" si="72"/>
        <v>183.2</v>
      </c>
      <c r="H391" s="12">
        <f t="shared" si="72"/>
        <v>183.2</v>
      </c>
      <c r="I391" s="12">
        <f t="shared" si="60"/>
        <v>100</v>
      </c>
      <c r="J391" s="12">
        <f t="shared" si="59"/>
        <v>100</v>
      </c>
    </row>
    <row r="392" spans="1:10" ht="30">
      <c r="A392" s="13" t="s">
        <v>5</v>
      </c>
      <c r="B392" s="11" t="s">
        <v>52</v>
      </c>
      <c r="C392" s="11" t="s">
        <v>83</v>
      </c>
      <c r="D392" s="11" t="s">
        <v>590</v>
      </c>
      <c r="E392" s="11" t="s">
        <v>3</v>
      </c>
      <c r="F392" s="12">
        <f t="shared" si="72"/>
        <v>183.2</v>
      </c>
      <c r="G392" s="12">
        <f t="shared" si="72"/>
        <v>183.2</v>
      </c>
      <c r="H392" s="12">
        <f t="shared" si="72"/>
        <v>183.2</v>
      </c>
      <c r="I392" s="12">
        <f t="shared" si="60"/>
        <v>100</v>
      </c>
      <c r="J392" s="12">
        <f t="shared" si="59"/>
        <v>100</v>
      </c>
    </row>
    <row r="393" spans="1:10" ht="30">
      <c r="A393" s="13" t="s">
        <v>6</v>
      </c>
      <c r="B393" s="11" t="s">
        <v>52</v>
      </c>
      <c r="C393" s="11" t="s">
        <v>83</v>
      </c>
      <c r="D393" s="11" t="s">
        <v>590</v>
      </c>
      <c r="E393" s="11" t="s">
        <v>4</v>
      </c>
      <c r="F393" s="12">
        <f>'прил 3 '!G365</f>
        <v>183.2</v>
      </c>
      <c r="G393" s="12">
        <f>'прил 3 '!H365</f>
        <v>183.2</v>
      </c>
      <c r="H393" s="12">
        <f>'прил 3 '!I365</f>
        <v>183.2</v>
      </c>
      <c r="I393" s="12">
        <f t="shared" si="60"/>
        <v>100</v>
      </c>
      <c r="J393" s="12">
        <f t="shared" si="59"/>
        <v>100</v>
      </c>
    </row>
    <row r="394" spans="1:10" ht="15">
      <c r="A394" s="14" t="s">
        <v>71</v>
      </c>
      <c r="B394" s="11" t="s">
        <v>52</v>
      </c>
      <c r="C394" s="11" t="s">
        <v>58</v>
      </c>
      <c r="D394" s="11"/>
      <c r="E394" s="11"/>
      <c r="F394" s="12">
        <f>F395+F449+F426+F431+F418</f>
        <v>25817.3</v>
      </c>
      <c r="G394" s="12">
        <f>G395+G449+G426+G431+G418</f>
        <v>25817.3</v>
      </c>
      <c r="H394" s="12">
        <f>H395+H449+H426+H431+H418</f>
        <v>18822.199999999997</v>
      </c>
      <c r="I394" s="12">
        <f t="shared" si="60"/>
        <v>72.90537740197463</v>
      </c>
      <c r="J394" s="12">
        <f t="shared" si="59"/>
        <v>72.90537740197463</v>
      </c>
    </row>
    <row r="395" spans="1:10" ht="45">
      <c r="A395" s="14" t="s">
        <v>475</v>
      </c>
      <c r="B395" s="11" t="s">
        <v>52</v>
      </c>
      <c r="C395" s="11" t="s">
        <v>58</v>
      </c>
      <c r="D395" s="11" t="s">
        <v>192</v>
      </c>
      <c r="E395" s="11"/>
      <c r="F395" s="12">
        <f>F396+F409+F404</f>
        <v>19570</v>
      </c>
      <c r="G395" s="12">
        <f>G396+G409+G404</f>
        <v>19570</v>
      </c>
      <c r="H395" s="12">
        <f>H396+H409+H404</f>
        <v>16188</v>
      </c>
      <c r="I395" s="12">
        <f t="shared" si="60"/>
        <v>82.71844660194175</v>
      </c>
      <c r="J395" s="12">
        <f t="shared" si="59"/>
        <v>82.71844660194175</v>
      </c>
    </row>
    <row r="396" spans="1:10" ht="30">
      <c r="A396" s="14" t="s">
        <v>113</v>
      </c>
      <c r="B396" s="11" t="s">
        <v>52</v>
      </c>
      <c r="C396" s="11" t="s">
        <v>58</v>
      </c>
      <c r="D396" s="11" t="s">
        <v>193</v>
      </c>
      <c r="E396" s="11"/>
      <c r="F396" s="12">
        <f>F397</f>
        <v>2550</v>
      </c>
      <c r="G396" s="12">
        <f>G397</f>
        <v>2550</v>
      </c>
      <c r="H396" s="12">
        <f>H397</f>
        <v>2345.7999999999997</v>
      </c>
      <c r="I396" s="12">
        <f t="shared" si="60"/>
        <v>91.99215686274509</v>
      </c>
      <c r="J396" s="12">
        <f t="shared" si="59"/>
        <v>91.99215686274509</v>
      </c>
    </row>
    <row r="397" spans="1:10" ht="30">
      <c r="A397" s="14" t="s">
        <v>476</v>
      </c>
      <c r="B397" s="11" t="s">
        <v>52</v>
      </c>
      <c r="C397" s="11" t="s">
        <v>58</v>
      </c>
      <c r="D397" s="11" t="s">
        <v>194</v>
      </c>
      <c r="E397" s="11"/>
      <c r="F397" s="12">
        <f>F401+F398</f>
        <v>2550</v>
      </c>
      <c r="G397" s="12">
        <f>G401+G398</f>
        <v>2550</v>
      </c>
      <c r="H397" s="12">
        <f>H401+H398</f>
        <v>2345.7999999999997</v>
      </c>
      <c r="I397" s="12">
        <f t="shared" si="60"/>
        <v>91.99215686274509</v>
      </c>
      <c r="J397" s="12">
        <f t="shared" si="59"/>
        <v>91.99215686274509</v>
      </c>
    </row>
    <row r="398" spans="1:10" ht="195">
      <c r="A398" s="13" t="s">
        <v>557</v>
      </c>
      <c r="B398" s="11" t="s">
        <v>52</v>
      </c>
      <c r="C398" s="11" t="s">
        <v>58</v>
      </c>
      <c r="D398" s="11" t="s">
        <v>315</v>
      </c>
      <c r="E398" s="11"/>
      <c r="F398" s="12">
        <f aca="true" t="shared" si="73" ref="F398:H399">F399</f>
        <v>500</v>
      </c>
      <c r="G398" s="12">
        <f t="shared" si="73"/>
        <v>500</v>
      </c>
      <c r="H398" s="12">
        <f t="shared" si="73"/>
        <v>460.2</v>
      </c>
      <c r="I398" s="12">
        <f t="shared" si="60"/>
        <v>92.04</v>
      </c>
      <c r="J398" s="12">
        <f t="shared" si="59"/>
        <v>92.04</v>
      </c>
    </row>
    <row r="399" spans="1:10" ht="15">
      <c r="A399" s="13" t="s">
        <v>13</v>
      </c>
      <c r="B399" s="11" t="s">
        <v>52</v>
      </c>
      <c r="C399" s="11" t="s">
        <v>58</v>
      </c>
      <c r="D399" s="11" t="s">
        <v>315</v>
      </c>
      <c r="E399" s="11" t="s">
        <v>11</v>
      </c>
      <c r="F399" s="12">
        <f t="shared" si="73"/>
        <v>500</v>
      </c>
      <c r="G399" s="12">
        <f t="shared" si="73"/>
        <v>500</v>
      </c>
      <c r="H399" s="12">
        <f t="shared" si="73"/>
        <v>460.2</v>
      </c>
      <c r="I399" s="12">
        <f t="shared" si="60"/>
        <v>92.04</v>
      </c>
      <c r="J399" s="12">
        <f t="shared" si="59"/>
        <v>92.04</v>
      </c>
    </row>
    <row r="400" spans="1:10" ht="45">
      <c r="A400" s="13" t="s">
        <v>131</v>
      </c>
      <c r="B400" s="11" t="s">
        <v>52</v>
      </c>
      <c r="C400" s="11" t="s">
        <v>58</v>
      </c>
      <c r="D400" s="11" t="s">
        <v>315</v>
      </c>
      <c r="E400" s="11" t="s">
        <v>130</v>
      </c>
      <c r="F400" s="12">
        <f>'прил 3 '!G372</f>
        <v>500</v>
      </c>
      <c r="G400" s="12">
        <f>'прил 3 '!H372</f>
        <v>500</v>
      </c>
      <c r="H400" s="12">
        <f>'прил 3 '!I372</f>
        <v>460.2</v>
      </c>
      <c r="I400" s="12">
        <f t="shared" si="60"/>
        <v>92.04</v>
      </c>
      <c r="J400" s="12">
        <f t="shared" si="59"/>
        <v>92.04</v>
      </c>
    </row>
    <row r="401" spans="1:10" ht="60">
      <c r="A401" s="13" t="s">
        <v>477</v>
      </c>
      <c r="B401" s="11" t="s">
        <v>52</v>
      </c>
      <c r="C401" s="11" t="s">
        <v>58</v>
      </c>
      <c r="D401" s="11" t="s">
        <v>196</v>
      </c>
      <c r="E401" s="11"/>
      <c r="F401" s="12">
        <f aca="true" t="shared" si="74" ref="F401:H402">F402</f>
        <v>2050</v>
      </c>
      <c r="G401" s="12">
        <f t="shared" si="74"/>
        <v>2050</v>
      </c>
      <c r="H401" s="12">
        <f t="shared" si="74"/>
        <v>1885.6</v>
      </c>
      <c r="I401" s="12">
        <f t="shared" si="60"/>
        <v>91.98048780487804</v>
      </c>
      <c r="J401" s="12">
        <f t="shared" si="59"/>
        <v>91.98048780487804</v>
      </c>
    </row>
    <row r="402" spans="1:10" ht="15">
      <c r="A402" s="13" t="s">
        <v>13</v>
      </c>
      <c r="B402" s="11" t="s">
        <v>52</v>
      </c>
      <c r="C402" s="11" t="s">
        <v>58</v>
      </c>
      <c r="D402" s="11" t="s">
        <v>196</v>
      </c>
      <c r="E402" s="11" t="s">
        <v>11</v>
      </c>
      <c r="F402" s="12">
        <f t="shared" si="74"/>
        <v>2050</v>
      </c>
      <c r="G402" s="12">
        <f t="shared" si="74"/>
        <v>2050</v>
      </c>
      <c r="H402" s="12">
        <f t="shared" si="74"/>
        <v>1885.6</v>
      </c>
      <c r="I402" s="12">
        <f t="shared" si="60"/>
        <v>91.98048780487804</v>
      </c>
      <c r="J402" s="12">
        <f t="shared" si="59"/>
        <v>91.98048780487804</v>
      </c>
    </row>
    <row r="403" spans="1:10" ht="45">
      <c r="A403" s="13" t="s">
        <v>131</v>
      </c>
      <c r="B403" s="11" t="s">
        <v>52</v>
      </c>
      <c r="C403" s="11" t="s">
        <v>58</v>
      </c>
      <c r="D403" s="11" t="s">
        <v>196</v>
      </c>
      <c r="E403" s="11" t="s">
        <v>130</v>
      </c>
      <c r="F403" s="12">
        <f>'прил 3 '!G375</f>
        <v>2050</v>
      </c>
      <c r="G403" s="12">
        <f>'прил 3 '!H375</f>
        <v>2050</v>
      </c>
      <c r="H403" s="12">
        <f>'прил 3 '!I375</f>
        <v>1885.6</v>
      </c>
      <c r="I403" s="12">
        <f t="shared" si="60"/>
        <v>91.98048780487804</v>
      </c>
      <c r="J403" s="12">
        <f aca="true" t="shared" si="75" ref="J403:J466">H403/G403*100</f>
        <v>91.98048780487804</v>
      </c>
    </row>
    <row r="404" spans="1:10" ht="30">
      <c r="A404" s="13" t="s">
        <v>381</v>
      </c>
      <c r="B404" s="11" t="s">
        <v>52</v>
      </c>
      <c r="C404" s="11" t="s">
        <v>58</v>
      </c>
      <c r="D404" s="11" t="s">
        <v>322</v>
      </c>
      <c r="E404" s="11"/>
      <c r="F404" s="12">
        <f aca="true" t="shared" si="76" ref="F404:H407">F405</f>
        <v>2900</v>
      </c>
      <c r="G404" s="12">
        <f t="shared" si="76"/>
        <v>2900</v>
      </c>
      <c r="H404" s="12">
        <f t="shared" si="76"/>
        <v>1939.1</v>
      </c>
      <c r="I404" s="12">
        <f aca="true" t="shared" si="77" ref="I404:I467">H404/F404*100</f>
        <v>66.86551724137931</v>
      </c>
      <c r="J404" s="12">
        <f t="shared" si="75"/>
        <v>66.86551724137931</v>
      </c>
    </row>
    <row r="405" spans="1:10" ht="30">
      <c r="A405" s="14" t="s">
        <v>325</v>
      </c>
      <c r="B405" s="11" t="s">
        <v>52</v>
      </c>
      <c r="C405" s="11" t="s">
        <v>58</v>
      </c>
      <c r="D405" s="11" t="s">
        <v>323</v>
      </c>
      <c r="E405" s="11"/>
      <c r="F405" s="12">
        <f t="shared" si="76"/>
        <v>2900</v>
      </c>
      <c r="G405" s="12">
        <f t="shared" si="76"/>
        <v>2900</v>
      </c>
      <c r="H405" s="12">
        <f t="shared" si="76"/>
        <v>1939.1</v>
      </c>
      <c r="I405" s="12">
        <f t="shared" si="77"/>
        <v>66.86551724137931</v>
      </c>
      <c r="J405" s="12">
        <f t="shared" si="75"/>
        <v>66.86551724137931</v>
      </c>
    </row>
    <row r="406" spans="1:10" ht="75">
      <c r="A406" s="14" t="s">
        <v>670</v>
      </c>
      <c r="B406" s="11" t="s">
        <v>52</v>
      </c>
      <c r="C406" s="11" t="s">
        <v>58</v>
      </c>
      <c r="D406" s="11" t="s">
        <v>324</v>
      </c>
      <c r="E406" s="11"/>
      <c r="F406" s="12">
        <f t="shared" si="76"/>
        <v>2900</v>
      </c>
      <c r="G406" s="12">
        <f t="shared" si="76"/>
        <v>2900</v>
      </c>
      <c r="H406" s="12">
        <f t="shared" si="76"/>
        <v>1939.1</v>
      </c>
      <c r="I406" s="12">
        <f t="shared" si="77"/>
        <v>66.86551724137931</v>
      </c>
      <c r="J406" s="12">
        <f t="shared" si="75"/>
        <v>66.86551724137931</v>
      </c>
    </row>
    <row r="407" spans="1:10" ht="30">
      <c r="A407" s="13" t="s">
        <v>5</v>
      </c>
      <c r="B407" s="11" t="s">
        <v>52</v>
      </c>
      <c r="C407" s="11" t="s">
        <v>58</v>
      </c>
      <c r="D407" s="11" t="s">
        <v>324</v>
      </c>
      <c r="E407" s="11" t="s">
        <v>3</v>
      </c>
      <c r="F407" s="12">
        <f t="shared" si="76"/>
        <v>2900</v>
      </c>
      <c r="G407" s="12">
        <f t="shared" si="76"/>
        <v>2900</v>
      </c>
      <c r="H407" s="12">
        <f t="shared" si="76"/>
        <v>1939.1</v>
      </c>
      <c r="I407" s="12">
        <f t="shared" si="77"/>
        <v>66.86551724137931</v>
      </c>
      <c r="J407" s="12">
        <f t="shared" si="75"/>
        <v>66.86551724137931</v>
      </c>
    </row>
    <row r="408" spans="1:10" ht="30">
      <c r="A408" s="13" t="s">
        <v>6</v>
      </c>
      <c r="B408" s="11" t="s">
        <v>52</v>
      </c>
      <c r="C408" s="11" t="s">
        <v>58</v>
      </c>
      <c r="D408" s="11" t="s">
        <v>324</v>
      </c>
      <c r="E408" s="11" t="s">
        <v>4</v>
      </c>
      <c r="F408" s="12">
        <f>'прил 3 '!G380</f>
        <v>2900</v>
      </c>
      <c r="G408" s="12">
        <f>'прил 3 '!H380</f>
        <v>2900</v>
      </c>
      <c r="H408" s="12">
        <f>'прил 3 '!I380</f>
        <v>1939.1</v>
      </c>
      <c r="I408" s="12">
        <f t="shared" si="77"/>
        <v>66.86551724137931</v>
      </c>
      <c r="J408" s="12">
        <f t="shared" si="75"/>
        <v>66.86551724137931</v>
      </c>
    </row>
    <row r="409" spans="1:10" ht="15">
      <c r="A409" s="14" t="s">
        <v>307</v>
      </c>
      <c r="B409" s="11" t="s">
        <v>52</v>
      </c>
      <c r="C409" s="11" t="s">
        <v>58</v>
      </c>
      <c r="D409" s="11" t="s">
        <v>308</v>
      </c>
      <c r="E409" s="11"/>
      <c r="F409" s="12">
        <f aca="true" t="shared" si="78" ref="F409:H410">F410</f>
        <v>14120</v>
      </c>
      <c r="G409" s="12">
        <f t="shared" si="78"/>
        <v>14120</v>
      </c>
      <c r="H409" s="12">
        <f t="shared" si="78"/>
        <v>11903.1</v>
      </c>
      <c r="I409" s="12">
        <f t="shared" si="77"/>
        <v>84.29957507082153</v>
      </c>
      <c r="J409" s="12">
        <f t="shared" si="75"/>
        <v>84.29957507082153</v>
      </c>
    </row>
    <row r="410" spans="1:10" ht="30">
      <c r="A410" s="14" t="s">
        <v>483</v>
      </c>
      <c r="B410" s="11" t="s">
        <v>52</v>
      </c>
      <c r="C410" s="11" t="s">
        <v>58</v>
      </c>
      <c r="D410" s="11" t="s">
        <v>552</v>
      </c>
      <c r="E410" s="11"/>
      <c r="F410" s="12">
        <f t="shared" si="78"/>
        <v>14120</v>
      </c>
      <c r="G410" s="12">
        <f t="shared" si="78"/>
        <v>14120</v>
      </c>
      <c r="H410" s="12">
        <f t="shared" si="78"/>
        <v>11903.1</v>
      </c>
      <c r="I410" s="12">
        <f t="shared" si="77"/>
        <v>84.29957507082153</v>
      </c>
      <c r="J410" s="12">
        <f t="shared" si="75"/>
        <v>84.29957507082153</v>
      </c>
    </row>
    <row r="411" spans="1:10" ht="30">
      <c r="A411" s="10" t="s">
        <v>230</v>
      </c>
      <c r="B411" s="11" t="s">
        <v>52</v>
      </c>
      <c r="C411" s="11" t="s">
        <v>58</v>
      </c>
      <c r="D411" s="11" t="s">
        <v>517</v>
      </c>
      <c r="E411" s="11"/>
      <c r="F411" s="12">
        <f>F412+F414+F416</f>
        <v>14120</v>
      </c>
      <c r="G411" s="12">
        <f>G412+G414+G416</f>
        <v>14120</v>
      </c>
      <c r="H411" s="12">
        <f>H412+H414+H416</f>
        <v>11903.1</v>
      </c>
      <c r="I411" s="12">
        <f t="shared" si="77"/>
        <v>84.29957507082153</v>
      </c>
      <c r="J411" s="12">
        <f t="shared" si="75"/>
        <v>84.29957507082153</v>
      </c>
    </row>
    <row r="412" spans="1:10" ht="60">
      <c r="A412" s="10" t="s">
        <v>0</v>
      </c>
      <c r="B412" s="11" t="s">
        <v>52</v>
      </c>
      <c r="C412" s="11" t="s">
        <v>58</v>
      </c>
      <c r="D412" s="11" t="s">
        <v>517</v>
      </c>
      <c r="E412" s="11">
        <v>100</v>
      </c>
      <c r="F412" s="12">
        <f>F413</f>
        <v>13233.7</v>
      </c>
      <c r="G412" s="12">
        <f>G413</f>
        <v>13233.7</v>
      </c>
      <c r="H412" s="12">
        <f>H413</f>
        <v>11407.8</v>
      </c>
      <c r="I412" s="12">
        <f t="shared" si="77"/>
        <v>86.20264929687086</v>
      </c>
      <c r="J412" s="12">
        <f t="shared" si="75"/>
        <v>86.20264929687086</v>
      </c>
    </row>
    <row r="413" spans="1:10" ht="15">
      <c r="A413" s="10" t="s">
        <v>22</v>
      </c>
      <c r="B413" s="11" t="s">
        <v>52</v>
      </c>
      <c r="C413" s="11" t="s">
        <v>58</v>
      </c>
      <c r="D413" s="11" t="s">
        <v>517</v>
      </c>
      <c r="E413" s="11">
        <v>110</v>
      </c>
      <c r="F413" s="12">
        <f>'прил 3 '!G385</f>
        <v>13233.7</v>
      </c>
      <c r="G413" s="12">
        <f>'прил 3 '!H385</f>
        <v>13233.7</v>
      </c>
      <c r="H413" s="12">
        <f>'прил 3 '!I385</f>
        <v>11407.8</v>
      </c>
      <c r="I413" s="12">
        <f t="shared" si="77"/>
        <v>86.20264929687086</v>
      </c>
      <c r="J413" s="12">
        <f t="shared" si="75"/>
        <v>86.20264929687086</v>
      </c>
    </row>
    <row r="414" spans="1:10" ht="30">
      <c r="A414" s="10" t="s">
        <v>5</v>
      </c>
      <c r="B414" s="11" t="s">
        <v>52</v>
      </c>
      <c r="C414" s="11" t="s">
        <v>58</v>
      </c>
      <c r="D414" s="11" t="s">
        <v>517</v>
      </c>
      <c r="E414" s="11">
        <v>200</v>
      </c>
      <c r="F414" s="12">
        <f>F415</f>
        <v>826.3</v>
      </c>
      <c r="G414" s="12">
        <f>G415</f>
        <v>826.3</v>
      </c>
      <c r="H414" s="12">
        <f>H415</f>
        <v>452.6</v>
      </c>
      <c r="I414" s="12">
        <f t="shared" si="77"/>
        <v>54.7742950502239</v>
      </c>
      <c r="J414" s="12">
        <f t="shared" si="75"/>
        <v>54.7742950502239</v>
      </c>
    </row>
    <row r="415" spans="1:10" ht="30">
      <c r="A415" s="10" t="s">
        <v>6</v>
      </c>
      <c r="B415" s="11" t="s">
        <v>52</v>
      </c>
      <c r="C415" s="11" t="s">
        <v>58</v>
      </c>
      <c r="D415" s="11" t="s">
        <v>517</v>
      </c>
      <c r="E415" s="11">
        <v>240</v>
      </c>
      <c r="F415" s="12">
        <f>'прил 3 '!G387</f>
        <v>826.3</v>
      </c>
      <c r="G415" s="12">
        <f>'прил 3 '!H387</f>
        <v>826.3</v>
      </c>
      <c r="H415" s="12">
        <f>'прил 3 '!I387</f>
        <v>452.6</v>
      </c>
      <c r="I415" s="12">
        <f t="shared" si="77"/>
        <v>54.7742950502239</v>
      </c>
      <c r="J415" s="12">
        <f t="shared" si="75"/>
        <v>54.7742950502239</v>
      </c>
    </row>
    <row r="416" spans="1:10" ht="15">
      <c r="A416" s="10" t="s">
        <v>13</v>
      </c>
      <c r="B416" s="11" t="s">
        <v>52</v>
      </c>
      <c r="C416" s="11" t="s">
        <v>58</v>
      </c>
      <c r="D416" s="11" t="s">
        <v>517</v>
      </c>
      <c r="E416" s="11">
        <v>800</v>
      </c>
      <c r="F416" s="12">
        <f>F417</f>
        <v>60</v>
      </c>
      <c r="G416" s="12">
        <f>G417</f>
        <v>60</v>
      </c>
      <c r="H416" s="12">
        <f>H417</f>
        <v>42.7</v>
      </c>
      <c r="I416" s="12">
        <f t="shared" si="77"/>
        <v>71.16666666666667</v>
      </c>
      <c r="J416" s="12">
        <f t="shared" si="75"/>
        <v>71.16666666666667</v>
      </c>
    </row>
    <row r="417" spans="1:10" ht="15">
      <c r="A417" s="10" t="s">
        <v>14</v>
      </c>
      <c r="B417" s="11" t="s">
        <v>52</v>
      </c>
      <c r="C417" s="11" t="s">
        <v>58</v>
      </c>
      <c r="D417" s="11" t="s">
        <v>517</v>
      </c>
      <c r="E417" s="11">
        <v>850</v>
      </c>
      <c r="F417" s="12">
        <f>'прил 3 '!G389</f>
        <v>60</v>
      </c>
      <c r="G417" s="12">
        <f>'прил 3 '!H389</f>
        <v>60</v>
      </c>
      <c r="H417" s="12">
        <f>'прил 3 '!I389</f>
        <v>42.7</v>
      </c>
      <c r="I417" s="12">
        <f t="shared" si="77"/>
        <v>71.16666666666667</v>
      </c>
      <c r="J417" s="12">
        <f t="shared" si="75"/>
        <v>71.16666666666667</v>
      </c>
    </row>
    <row r="418" spans="1:10" ht="45">
      <c r="A418" s="10" t="s">
        <v>484</v>
      </c>
      <c r="B418" s="11" t="s">
        <v>52</v>
      </c>
      <c r="C418" s="11" t="s">
        <v>58</v>
      </c>
      <c r="D418" s="11" t="s">
        <v>176</v>
      </c>
      <c r="E418" s="11"/>
      <c r="F418" s="12">
        <f aca="true" t="shared" si="79" ref="F418:H420">F419</f>
        <v>235.00000000000003</v>
      </c>
      <c r="G418" s="12">
        <f t="shared" si="79"/>
        <v>235.00000000000003</v>
      </c>
      <c r="H418" s="12">
        <f t="shared" si="79"/>
        <v>184.3</v>
      </c>
      <c r="I418" s="12">
        <f t="shared" si="77"/>
        <v>78.42553191489361</v>
      </c>
      <c r="J418" s="12">
        <f t="shared" si="75"/>
        <v>78.42553191489361</v>
      </c>
    </row>
    <row r="419" spans="1:10" ht="15">
      <c r="A419" s="10" t="s">
        <v>111</v>
      </c>
      <c r="B419" s="11" t="s">
        <v>52</v>
      </c>
      <c r="C419" s="11" t="s">
        <v>58</v>
      </c>
      <c r="D419" s="11" t="s">
        <v>177</v>
      </c>
      <c r="E419" s="11"/>
      <c r="F419" s="12">
        <f t="shared" si="79"/>
        <v>235.00000000000003</v>
      </c>
      <c r="G419" s="12">
        <f t="shared" si="79"/>
        <v>235.00000000000003</v>
      </c>
      <c r="H419" s="12">
        <f t="shared" si="79"/>
        <v>184.3</v>
      </c>
      <c r="I419" s="12">
        <f t="shared" si="77"/>
        <v>78.42553191489361</v>
      </c>
      <c r="J419" s="12">
        <f t="shared" si="75"/>
        <v>78.42553191489361</v>
      </c>
    </row>
    <row r="420" spans="1:10" ht="30">
      <c r="A420" s="14" t="s">
        <v>121</v>
      </c>
      <c r="B420" s="11" t="s">
        <v>52</v>
      </c>
      <c r="C420" s="11" t="s">
        <v>58</v>
      </c>
      <c r="D420" s="11" t="s">
        <v>179</v>
      </c>
      <c r="E420" s="11"/>
      <c r="F420" s="12">
        <f t="shared" si="79"/>
        <v>235.00000000000003</v>
      </c>
      <c r="G420" s="12">
        <f t="shared" si="79"/>
        <v>235.00000000000003</v>
      </c>
      <c r="H420" s="12">
        <f t="shared" si="79"/>
        <v>184.3</v>
      </c>
      <c r="I420" s="12">
        <f t="shared" si="77"/>
        <v>78.42553191489361</v>
      </c>
      <c r="J420" s="12">
        <f t="shared" si="75"/>
        <v>78.42553191489361</v>
      </c>
    </row>
    <row r="421" spans="1:10" ht="75">
      <c r="A421" s="10" t="s">
        <v>328</v>
      </c>
      <c r="B421" s="11" t="s">
        <v>52</v>
      </c>
      <c r="C421" s="11" t="s">
        <v>58</v>
      </c>
      <c r="D421" s="11" t="s">
        <v>238</v>
      </c>
      <c r="E421" s="11"/>
      <c r="F421" s="12">
        <f>F422+F424</f>
        <v>235.00000000000003</v>
      </c>
      <c r="G421" s="12">
        <f>G422+G424</f>
        <v>235.00000000000003</v>
      </c>
      <c r="H421" s="12">
        <f>H422+H424</f>
        <v>184.3</v>
      </c>
      <c r="I421" s="12">
        <f t="shared" si="77"/>
        <v>78.42553191489361</v>
      </c>
      <c r="J421" s="12">
        <f t="shared" si="75"/>
        <v>78.42553191489361</v>
      </c>
    </row>
    <row r="422" spans="1:10" ht="60">
      <c r="A422" s="10" t="s">
        <v>0</v>
      </c>
      <c r="B422" s="11" t="s">
        <v>52</v>
      </c>
      <c r="C422" s="11" t="s">
        <v>58</v>
      </c>
      <c r="D422" s="11" t="s">
        <v>238</v>
      </c>
      <c r="E422" s="11" t="s">
        <v>228</v>
      </c>
      <c r="F422" s="12">
        <f>F423</f>
        <v>184.60000000000002</v>
      </c>
      <c r="G422" s="12">
        <f>G423</f>
        <v>184.60000000000002</v>
      </c>
      <c r="H422" s="12">
        <f>H423</f>
        <v>184.3</v>
      </c>
      <c r="I422" s="12">
        <f t="shared" si="77"/>
        <v>99.83748645720476</v>
      </c>
      <c r="J422" s="12">
        <f t="shared" si="75"/>
        <v>99.83748645720476</v>
      </c>
    </row>
    <row r="423" spans="1:10" ht="30">
      <c r="A423" s="10" t="s">
        <v>1</v>
      </c>
      <c r="B423" s="11" t="s">
        <v>52</v>
      </c>
      <c r="C423" s="11" t="s">
        <v>58</v>
      </c>
      <c r="D423" s="11" t="s">
        <v>238</v>
      </c>
      <c r="E423" s="11" t="s">
        <v>2</v>
      </c>
      <c r="F423" s="12">
        <f>'прил 3 '!G395</f>
        <v>184.60000000000002</v>
      </c>
      <c r="G423" s="12">
        <f>'прил 3 '!H395</f>
        <v>184.60000000000002</v>
      </c>
      <c r="H423" s="12">
        <f>'прил 3 '!I395</f>
        <v>184.3</v>
      </c>
      <c r="I423" s="12">
        <f t="shared" si="77"/>
        <v>99.83748645720476</v>
      </c>
      <c r="J423" s="12">
        <f t="shared" si="75"/>
        <v>99.83748645720476</v>
      </c>
    </row>
    <row r="424" spans="1:10" ht="30">
      <c r="A424" s="10" t="s">
        <v>5</v>
      </c>
      <c r="B424" s="11" t="s">
        <v>52</v>
      </c>
      <c r="C424" s="11" t="s">
        <v>58</v>
      </c>
      <c r="D424" s="11" t="s">
        <v>238</v>
      </c>
      <c r="E424" s="11" t="s">
        <v>3</v>
      </c>
      <c r="F424" s="12">
        <f>F425</f>
        <v>50.400000000000006</v>
      </c>
      <c r="G424" s="12">
        <f>G425</f>
        <v>50.400000000000006</v>
      </c>
      <c r="H424" s="12">
        <f>H425</f>
        <v>0</v>
      </c>
      <c r="I424" s="12">
        <f t="shared" si="77"/>
        <v>0</v>
      </c>
      <c r="J424" s="12">
        <f t="shared" si="75"/>
        <v>0</v>
      </c>
    </row>
    <row r="425" spans="1:10" ht="30">
      <c r="A425" s="10" t="s">
        <v>6</v>
      </c>
      <c r="B425" s="11" t="s">
        <v>52</v>
      </c>
      <c r="C425" s="11" t="s">
        <v>58</v>
      </c>
      <c r="D425" s="11" t="s">
        <v>238</v>
      </c>
      <c r="E425" s="11" t="s">
        <v>4</v>
      </c>
      <c r="F425" s="12">
        <f>'прил 3 '!G397</f>
        <v>50.400000000000006</v>
      </c>
      <c r="G425" s="12">
        <f>'прил 3 '!H397</f>
        <v>50.400000000000006</v>
      </c>
      <c r="H425" s="12">
        <f>'прил 3 '!I397</f>
        <v>0</v>
      </c>
      <c r="I425" s="12">
        <f t="shared" si="77"/>
        <v>0</v>
      </c>
      <c r="J425" s="12">
        <f t="shared" si="75"/>
        <v>0</v>
      </c>
    </row>
    <row r="426" spans="1:10" ht="60">
      <c r="A426" s="14" t="s">
        <v>531</v>
      </c>
      <c r="B426" s="11" t="s">
        <v>52</v>
      </c>
      <c r="C426" s="11" t="s">
        <v>58</v>
      </c>
      <c r="D426" s="11" t="s">
        <v>241</v>
      </c>
      <c r="E426" s="11"/>
      <c r="F426" s="12">
        <f aca="true" t="shared" si="80" ref="F426:H429">F427</f>
        <v>100</v>
      </c>
      <c r="G426" s="12">
        <f t="shared" si="80"/>
        <v>100</v>
      </c>
      <c r="H426" s="12">
        <f t="shared" si="80"/>
        <v>11.8</v>
      </c>
      <c r="I426" s="12">
        <f t="shared" si="77"/>
        <v>11.8</v>
      </c>
      <c r="J426" s="12">
        <f t="shared" si="75"/>
        <v>11.8</v>
      </c>
    </row>
    <row r="427" spans="1:10" ht="90">
      <c r="A427" s="14" t="s">
        <v>647</v>
      </c>
      <c r="B427" s="11" t="s">
        <v>52</v>
      </c>
      <c r="C427" s="11" t="s">
        <v>58</v>
      </c>
      <c r="D427" s="11" t="s">
        <v>242</v>
      </c>
      <c r="E427" s="11"/>
      <c r="F427" s="12">
        <f t="shared" si="80"/>
        <v>100</v>
      </c>
      <c r="G427" s="12">
        <f t="shared" si="80"/>
        <v>100</v>
      </c>
      <c r="H427" s="12">
        <f t="shared" si="80"/>
        <v>11.8</v>
      </c>
      <c r="I427" s="12">
        <f t="shared" si="77"/>
        <v>11.8</v>
      </c>
      <c r="J427" s="12">
        <f t="shared" si="75"/>
        <v>11.8</v>
      </c>
    </row>
    <row r="428" spans="1:10" ht="45">
      <c r="A428" s="13" t="s">
        <v>181</v>
      </c>
      <c r="B428" s="11" t="s">
        <v>52</v>
      </c>
      <c r="C428" s="11" t="s">
        <v>58</v>
      </c>
      <c r="D428" s="11" t="s">
        <v>243</v>
      </c>
      <c r="E428" s="11"/>
      <c r="F428" s="12">
        <f t="shared" si="80"/>
        <v>100</v>
      </c>
      <c r="G428" s="12">
        <f t="shared" si="80"/>
        <v>100</v>
      </c>
      <c r="H428" s="12">
        <f t="shared" si="80"/>
        <v>11.8</v>
      </c>
      <c r="I428" s="12">
        <f t="shared" si="77"/>
        <v>11.8</v>
      </c>
      <c r="J428" s="12">
        <f t="shared" si="75"/>
        <v>11.8</v>
      </c>
    </row>
    <row r="429" spans="1:10" ht="30">
      <c r="A429" s="13" t="s">
        <v>5</v>
      </c>
      <c r="B429" s="11" t="s">
        <v>52</v>
      </c>
      <c r="C429" s="11" t="s">
        <v>58</v>
      </c>
      <c r="D429" s="11" t="s">
        <v>243</v>
      </c>
      <c r="E429" s="11" t="s">
        <v>3</v>
      </c>
      <c r="F429" s="12">
        <f t="shared" si="80"/>
        <v>100</v>
      </c>
      <c r="G429" s="12">
        <f t="shared" si="80"/>
        <v>100</v>
      </c>
      <c r="H429" s="12">
        <f t="shared" si="80"/>
        <v>11.8</v>
      </c>
      <c r="I429" s="12">
        <f t="shared" si="77"/>
        <v>11.8</v>
      </c>
      <c r="J429" s="12">
        <f t="shared" si="75"/>
        <v>11.8</v>
      </c>
    </row>
    <row r="430" spans="1:10" ht="30">
      <c r="A430" s="13" t="s">
        <v>6</v>
      </c>
      <c r="B430" s="11" t="s">
        <v>52</v>
      </c>
      <c r="C430" s="11" t="s">
        <v>58</v>
      </c>
      <c r="D430" s="11" t="s">
        <v>243</v>
      </c>
      <c r="E430" s="11" t="s">
        <v>4</v>
      </c>
      <c r="F430" s="12">
        <f>'прил 3 '!G402</f>
        <v>100</v>
      </c>
      <c r="G430" s="12">
        <f>'прил 3 '!H402</f>
        <v>100</v>
      </c>
      <c r="H430" s="12">
        <f>'прил 3 '!I402</f>
        <v>11.8</v>
      </c>
      <c r="I430" s="12">
        <f t="shared" si="77"/>
        <v>11.8</v>
      </c>
      <c r="J430" s="12">
        <f t="shared" si="75"/>
        <v>11.8</v>
      </c>
    </row>
    <row r="431" spans="1:10" ht="60">
      <c r="A431" s="14" t="s">
        <v>548</v>
      </c>
      <c r="B431" s="11" t="s">
        <v>52</v>
      </c>
      <c r="C431" s="11" t="s">
        <v>58</v>
      </c>
      <c r="D431" s="11" t="s">
        <v>313</v>
      </c>
      <c r="E431" s="11"/>
      <c r="F431" s="12">
        <f>F436+F440+F432</f>
        <v>2506</v>
      </c>
      <c r="G431" s="12">
        <f>G436+G440+G432</f>
        <v>2506</v>
      </c>
      <c r="H431" s="12">
        <f>H436+H440+H432</f>
        <v>209.3</v>
      </c>
      <c r="I431" s="12">
        <f t="shared" si="77"/>
        <v>8.351955307262571</v>
      </c>
      <c r="J431" s="12">
        <f t="shared" si="75"/>
        <v>8.351955307262571</v>
      </c>
    </row>
    <row r="432" spans="1:10" ht="90">
      <c r="A432" s="14" t="s">
        <v>702</v>
      </c>
      <c r="B432" s="11" t="s">
        <v>52</v>
      </c>
      <c r="C432" s="11" t="s">
        <v>58</v>
      </c>
      <c r="D432" s="11" t="s">
        <v>704</v>
      </c>
      <c r="E432" s="11"/>
      <c r="F432" s="12">
        <f aca="true" t="shared" si="81" ref="F432:H434">F433</f>
        <v>2000</v>
      </c>
      <c r="G432" s="12">
        <f t="shared" si="81"/>
        <v>2000</v>
      </c>
      <c r="H432" s="12">
        <f t="shared" si="81"/>
        <v>0</v>
      </c>
      <c r="I432" s="12">
        <f t="shared" si="77"/>
        <v>0</v>
      </c>
      <c r="J432" s="12">
        <f t="shared" si="75"/>
        <v>0</v>
      </c>
    </row>
    <row r="433" spans="1:10" ht="15">
      <c r="A433" s="14" t="s">
        <v>699</v>
      </c>
      <c r="B433" s="11" t="s">
        <v>52</v>
      </c>
      <c r="C433" s="11" t="s">
        <v>58</v>
      </c>
      <c r="D433" s="11" t="s">
        <v>703</v>
      </c>
      <c r="E433" s="11"/>
      <c r="F433" s="12">
        <f t="shared" si="81"/>
        <v>2000</v>
      </c>
      <c r="G433" s="12">
        <f t="shared" si="81"/>
        <v>2000</v>
      </c>
      <c r="H433" s="12">
        <f t="shared" si="81"/>
        <v>0</v>
      </c>
      <c r="I433" s="12">
        <f t="shared" si="77"/>
        <v>0</v>
      </c>
      <c r="J433" s="12">
        <f t="shared" si="75"/>
        <v>0</v>
      </c>
    </row>
    <row r="434" spans="1:10" ht="30">
      <c r="A434" s="13" t="s">
        <v>5</v>
      </c>
      <c r="B434" s="11" t="s">
        <v>52</v>
      </c>
      <c r="C434" s="11" t="s">
        <v>58</v>
      </c>
      <c r="D434" s="11" t="s">
        <v>703</v>
      </c>
      <c r="E434" s="11" t="s">
        <v>3</v>
      </c>
      <c r="F434" s="12">
        <f t="shared" si="81"/>
        <v>2000</v>
      </c>
      <c r="G434" s="12">
        <f t="shared" si="81"/>
        <v>2000</v>
      </c>
      <c r="H434" s="12">
        <f t="shared" si="81"/>
        <v>0</v>
      </c>
      <c r="I434" s="12">
        <f t="shared" si="77"/>
        <v>0</v>
      </c>
      <c r="J434" s="12">
        <f t="shared" si="75"/>
        <v>0</v>
      </c>
    </row>
    <row r="435" spans="1:10" ht="30">
      <c r="A435" s="13" t="s">
        <v>6</v>
      </c>
      <c r="B435" s="11" t="s">
        <v>52</v>
      </c>
      <c r="C435" s="11" t="s">
        <v>58</v>
      </c>
      <c r="D435" s="11" t="s">
        <v>703</v>
      </c>
      <c r="E435" s="11" t="s">
        <v>4</v>
      </c>
      <c r="F435" s="12">
        <f>'прил 3 '!G407</f>
        <v>2000</v>
      </c>
      <c r="G435" s="12">
        <f>'прил 3 '!H407</f>
        <v>2000</v>
      </c>
      <c r="H435" s="12">
        <f>'прил 3 '!I407</f>
        <v>0</v>
      </c>
      <c r="I435" s="12">
        <f t="shared" si="77"/>
        <v>0</v>
      </c>
      <c r="J435" s="12">
        <f t="shared" si="75"/>
        <v>0</v>
      </c>
    </row>
    <row r="436" spans="1:10" ht="60">
      <c r="A436" s="14" t="s">
        <v>653</v>
      </c>
      <c r="B436" s="11" t="s">
        <v>52</v>
      </c>
      <c r="C436" s="11" t="s">
        <v>58</v>
      </c>
      <c r="D436" s="11" t="s">
        <v>314</v>
      </c>
      <c r="E436" s="11"/>
      <c r="F436" s="12">
        <f aca="true" t="shared" si="82" ref="F436:H438">F437</f>
        <v>150</v>
      </c>
      <c r="G436" s="12">
        <f t="shared" si="82"/>
        <v>150</v>
      </c>
      <c r="H436" s="12">
        <f t="shared" si="82"/>
        <v>0</v>
      </c>
      <c r="I436" s="12">
        <f t="shared" si="77"/>
        <v>0</v>
      </c>
      <c r="J436" s="12">
        <f t="shared" si="75"/>
        <v>0</v>
      </c>
    </row>
    <row r="437" spans="1:10" ht="45">
      <c r="A437" s="13" t="s">
        <v>654</v>
      </c>
      <c r="B437" s="11" t="s">
        <v>52</v>
      </c>
      <c r="C437" s="11" t="s">
        <v>58</v>
      </c>
      <c r="D437" s="11" t="s">
        <v>555</v>
      </c>
      <c r="E437" s="11"/>
      <c r="F437" s="12">
        <f t="shared" si="82"/>
        <v>150</v>
      </c>
      <c r="G437" s="12">
        <f t="shared" si="82"/>
        <v>150</v>
      </c>
      <c r="H437" s="12">
        <f t="shared" si="82"/>
        <v>0</v>
      </c>
      <c r="I437" s="12">
        <f t="shared" si="77"/>
        <v>0</v>
      </c>
      <c r="J437" s="12">
        <f t="shared" si="75"/>
        <v>0</v>
      </c>
    </row>
    <row r="438" spans="1:10" ht="30">
      <c r="A438" s="13" t="s">
        <v>5</v>
      </c>
      <c r="B438" s="11" t="s">
        <v>52</v>
      </c>
      <c r="C438" s="11" t="s">
        <v>58</v>
      </c>
      <c r="D438" s="11" t="s">
        <v>555</v>
      </c>
      <c r="E438" s="11" t="s">
        <v>3</v>
      </c>
      <c r="F438" s="12">
        <f t="shared" si="82"/>
        <v>150</v>
      </c>
      <c r="G438" s="12">
        <f t="shared" si="82"/>
        <v>150</v>
      </c>
      <c r="H438" s="12">
        <f t="shared" si="82"/>
        <v>0</v>
      </c>
      <c r="I438" s="12">
        <f t="shared" si="77"/>
        <v>0</v>
      </c>
      <c r="J438" s="12">
        <f t="shared" si="75"/>
        <v>0</v>
      </c>
    </row>
    <row r="439" spans="1:10" ht="30">
      <c r="A439" s="13" t="s">
        <v>6</v>
      </c>
      <c r="B439" s="11" t="s">
        <v>52</v>
      </c>
      <c r="C439" s="11" t="s">
        <v>58</v>
      </c>
      <c r="D439" s="11" t="s">
        <v>555</v>
      </c>
      <c r="E439" s="11" t="s">
        <v>4</v>
      </c>
      <c r="F439" s="12">
        <f>'прил 3 '!G411</f>
        <v>150</v>
      </c>
      <c r="G439" s="12">
        <f>'прил 3 '!H411</f>
        <v>150</v>
      </c>
      <c r="H439" s="12">
        <f>'прил 3 '!I411</f>
        <v>0</v>
      </c>
      <c r="I439" s="12">
        <f t="shared" si="77"/>
        <v>0</v>
      </c>
      <c r="J439" s="12">
        <f t="shared" si="75"/>
        <v>0</v>
      </c>
    </row>
    <row r="440" spans="1:10" ht="75">
      <c r="A440" s="13" t="s">
        <v>621</v>
      </c>
      <c r="B440" s="11" t="s">
        <v>52</v>
      </c>
      <c r="C440" s="11" t="s">
        <v>58</v>
      </c>
      <c r="D440" s="11" t="s">
        <v>620</v>
      </c>
      <c r="E440" s="11"/>
      <c r="F440" s="12">
        <f>F444+F441</f>
        <v>356</v>
      </c>
      <c r="G440" s="12">
        <f>G444+G441</f>
        <v>356</v>
      </c>
      <c r="H440" s="12">
        <f>H444+H441</f>
        <v>209.3</v>
      </c>
      <c r="I440" s="12">
        <f t="shared" si="77"/>
        <v>58.79213483146067</v>
      </c>
      <c r="J440" s="12">
        <f t="shared" si="75"/>
        <v>58.79213483146067</v>
      </c>
    </row>
    <row r="441" spans="1:10" ht="15">
      <c r="A441" s="13" t="s">
        <v>635</v>
      </c>
      <c r="B441" s="11" t="s">
        <v>52</v>
      </c>
      <c r="C441" s="11" t="s">
        <v>58</v>
      </c>
      <c r="D441" s="11" t="s">
        <v>634</v>
      </c>
      <c r="E441" s="11"/>
      <c r="F441" s="12">
        <f aca="true" t="shared" si="83" ref="F441:H442">F442</f>
        <v>120</v>
      </c>
      <c r="G441" s="12">
        <f t="shared" si="83"/>
        <v>120</v>
      </c>
      <c r="H441" s="12">
        <f t="shared" si="83"/>
        <v>0</v>
      </c>
      <c r="I441" s="12">
        <f t="shared" si="77"/>
        <v>0</v>
      </c>
      <c r="J441" s="12">
        <f t="shared" si="75"/>
        <v>0</v>
      </c>
    </row>
    <row r="442" spans="1:10" ht="30">
      <c r="A442" s="13" t="s">
        <v>5</v>
      </c>
      <c r="B442" s="11" t="s">
        <v>52</v>
      </c>
      <c r="C442" s="11" t="s">
        <v>58</v>
      </c>
      <c r="D442" s="11" t="s">
        <v>634</v>
      </c>
      <c r="E442" s="11" t="s">
        <v>3</v>
      </c>
      <c r="F442" s="12">
        <f t="shared" si="83"/>
        <v>120</v>
      </c>
      <c r="G442" s="12">
        <f t="shared" si="83"/>
        <v>120</v>
      </c>
      <c r="H442" s="12">
        <f t="shared" si="83"/>
        <v>0</v>
      </c>
      <c r="I442" s="12">
        <f t="shared" si="77"/>
        <v>0</v>
      </c>
      <c r="J442" s="12">
        <f t="shared" si="75"/>
        <v>0</v>
      </c>
    </row>
    <row r="443" spans="1:10" ht="30">
      <c r="A443" s="13" t="s">
        <v>6</v>
      </c>
      <c r="B443" s="11" t="s">
        <v>52</v>
      </c>
      <c r="C443" s="11" t="s">
        <v>58</v>
      </c>
      <c r="D443" s="11" t="s">
        <v>634</v>
      </c>
      <c r="E443" s="11" t="s">
        <v>4</v>
      </c>
      <c r="F443" s="12">
        <f>'прил 3 '!G415</f>
        <v>120</v>
      </c>
      <c r="G443" s="12">
        <f>'прил 3 '!H415</f>
        <v>120</v>
      </c>
      <c r="H443" s="12">
        <f>'прил 3 '!I415</f>
        <v>0</v>
      </c>
      <c r="I443" s="12">
        <f t="shared" si="77"/>
        <v>0</v>
      </c>
      <c r="J443" s="12">
        <f t="shared" si="75"/>
        <v>0</v>
      </c>
    </row>
    <row r="444" spans="1:10" ht="165">
      <c r="A444" s="13" t="s">
        <v>622</v>
      </c>
      <c r="B444" s="11" t="s">
        <v>52</v>
      </c>
      <c r="C444" s="11" t="s">
        <v>58</v>
      </c>
      <c r="D444" s="11" t="s">
        <v>623</v>
      </c>
      <c r="E444" s="11"/>
      <c r="F444" s="12">
        <f>F445+F447</f>
        <v>236</v>
      </c>
      <c r="G444" s="12">
        <f>G445+G447</f>
        <v>236</v>
      </c>
      <c r="H444" s="12">
        <f>H445+H447</f>
        <v>209.3</v>
      </c>
      <c r="I444" s="12">
        <f t="shared" si="77"/>
        <v>88.6864406779661</v>
      </c>
      <c r="J444" s="12">
        <f t="shared" si="75"/>
        <v>88.6864406779661</v>
      </c>
    </row>
    <row r="445" spans="1:10" ht="60">
      <c r="A445" s="13" t="s">
        <v>0</v>
      </c>
      <c r="B445" s="11" t="s">
        <v>52</v>
      </c>
      <c r="C445" s="11" t="s">
        <v>58</v>
      </c>
      <c r="D445" s="11" t="s">
        <v>623</v>
      </c>
      <c r="E445" s="11" t="s">
        <v>228</v>
      </c>
      <c r="F445" s="12">
        <f>F446</f>
        <v>209.3</v>
      </c>
      <c r="G445" s="12">
        <f>G446</f>
        <v>209.3</v>
      </c>
      <c r="H445" s="12">
        <f>H446</f>
        <v>209.3</v>
      </c>
      <c r="I445" s="12">
        <f t="shared" si="77"/>
        <v>100</v>
      </c>
      <c r="J445" s="12">
        <f t="shared" si="75"/>
        <v>100</v>
      </c>
    </row>
    <row r="446" spans="1:10" ht="30">
      <c r="A446" s="13" t="s">
        <v>1</v>
      </c>
      <c r="B446" s="11" t="s">
        <v>52</v>
      </c>
      <c r="C446" s="11" t="s">
        <v>58</v>
      </c>
      <c r="D446" s="11" t="s">
        <v>623</v>
      </c>
      <c r="E446" s="11" t="s">
        <v>2</v>
      </c>
      <c r="F446" s="12">
        <f>'прил 3 '!G418</f>
        <v>209.3</v>
      </c>
      <c r="G446" s="12">
        <f>'прил 3 '!H418</f>
        <v>209.3</v>
      </c>
      <c r="H446" s="12">
        <f>'прил 3 '!I418</f>
        <v>209.3</v>
      </c>
      <c r="I446" s="12">
        <f t="shared" si="77"/>
        <v>100</v>
      </c>
      <c r="J446" s="12">
        <f t="shared" si="75"/>
        <v>100</v>
      </c>
    </row>
    <row r="447" spans="1:10" ht="30">
      <c r="A447" s="13" t="s">
        <v>5</v>
      </c>
      <c r="B447" s="11" t="s">
        <v>52</v>
      </c>
      <c r="C447" s="11" t="s">
        <v>58</v>
      </c>
      <c r="D447" s="11" t="s">
        <v>623</v>
      </c>
      <c r="E447" s="11" t="s">
        <v>3</v>
      </c>
      <c r="F447" s="12">
        <f>F448</f>
        <v>26.7</v>
      </c>
      <c r="G447" s="12">
        <f>G448</f>
        <v>26.7</v>
      </c>
      <c r="H447" s="12">
        <f>H448</f>
        <v>0</v>
      </c>
      <c r="I447" s="12">
        <f t="shared" si="77"/>
        <v>0</v>
      </c>
      <c r="J447" s="12">
        <f t="shared" si="75"/>
        <v>0</v>
      </c>
    </row>
    <row r="448" spans="1:10" ht="30">
      <c r="A448" s="13" t="s">
        <v>6</v>
      </c>
      <c r="B448" s="11" t="s">
        <v>52</v>
      </c>
      <c r="C448" s="11" t="s">
        <v>58</v>
      </c>
      <c r="D448" s="11" t="s">
        <v>623</v>
      </c>
      <c r="E448" s="11" t="s">
        <v>4</v>
      </c>
      <c r="F448" s="12">
        <f>'прил 3 '!G420</f>
        <v>26.7</v>
      </c>
      <c r="G448" s="12">
        <f>'прил 3 '!H420</f>
        <v>26.7</v>
      </c>
      <c r="H448" s="12">
        <f>'прил 3 '!I420</f>
        <v>0</v>
      </c>
      <c r="I448" s="12">
        <f t="shared" si="77"/>
        <v>0</v>
      </c>
      <c r="J448" s="12">
        <f t="shared" si="75"/>
        <v>0</v>
      </c>
    </row>
    <row r="449" spans="1:10" ht="15">
      <c r="A449" s="14" t="s">
        <v>341</v>
      </c>
      <c r="B449" s="11" t="s">
        <v>52</v>
      </c>
      <c r="C449" s="11" t="s">
        <v>58</v>
      </c>
      <c r="D449" s="11" t="s">
        <v>161</v>
      </c>
      <c r="E449" s="11"/>
      <c r="F449" s="12">
        <f>F450+F453+F456</f>
        <v>3406.3</v>
      </c>
      <c r="G449" s="12">
        <f>G450+G453+G456</f>
        <v>3406.3</v>
      </c>
      <c r="H449" s="12">
        <f>H450+H453+H456</f>
        <v>2228.8</v>
      </c>
      <c r="I449" s="12">
        <f t="shared" si="77"/>
        <v>65.43170008513637</v>
      </c>
      <c r="J449" s="12">
        <f t="shared" si="75"/>
        <v>65.43170008513637</v>
      </c>
    </row>
    <row r="450" spans="1:10" ht="60">
      <c r="A450" s="14" t="s">
        <v>655</v>
      </c>
      <c r="B450" s="11" t="s">
        <v>52</v>
      </c>
      <c r="C450" s="11" t="s">
        <v>58</v>
      </c>
      <c r="D450" s="11" t="s">
        <v>268</v>
      </c>
      <c r="E450" s="11"/>
      <c r="F450" s="12">
        <f aca="true" t="shared" si="84" ref="F450:H451">F451</f>
        <v>126.70000000000002</v>
      </c>
      <c r="G450" s="12">
        <f t="shared" si="84"/>
        <v>126.70000000000002</v>
      </c>
      <c r="H450" s="12">
        <f t="shared" si="84"/>
        <v>81</v>
      </c>
      <c r="I450" s="12">
        <f t="shared" si="77"/>
        <v>63.93054459352802</v>
      </c>
      <c r="J450" s="12">
        <f t="shared" si="75"/>
        <v>63.93054459352802</v>
      </c>
    </row>
    <row r="451" spans="1:10" ht="30">
      <c r="A451" s="13" t="s">
        <v>5</v>
      </c>
      <c r="B451" s="11" t="s">
        <v>52</v>
      </c>
      <c r="C451" s="11" t="s">
        <v>58</v>
      </c>
      <c r="D451" s="11" t="s">
        <v>268</v>
      </c>
      <c r="E451" s="11" t="s">
        <v>3</v>
      </c>
      <c r="F451" s="12">
        <f t="shared" si="84"/>
        <v>126.70000000000002</v>
      </c>
      <c r="G451" s="12">
        <f t="shared" si="84"/>
        <v>126.70000000000002</v>
      </c>
      <c r="H451" s="12">
        <f t="shared" si="84"/>
        <v>81</v>
      </c>
      <c r="I451" s="12">
        <f t="shared" si="77"/>
        <v>63.93054459352802</v>
      </c>
      <c r="J451" s="12">
        <f t="shared" si="75"/>
        <v>63.93054459352802</v>
      </c>
    </row>
    <row r="452" spans="1:10" ht="30">
      <c r="A452" s="13" t="s">
        <v>6</v>
      </c>
      <c r="B452" s="11" t="s">
        <v>52</v>
      </c>
      <c r="C452" s="11" t="s">
        <v>58</v>
      </c>
      <c r="D452" s="11" t="s">
        <v>268</v>
      </c>
      <c r="E452" s="11" t="s">
        <v>4</v>
      </c>
      <c r="F452" s="12">
        <f>'прил 3 '!G424</f>
        <v>126.70000000000002</v>
      </c>
      <c r="G452" s="12">
        <f>'прил 3 '!H424</f>
        <v>126.70000000000002</v>
      </c>
      <c r="H452" s="12">
        <f>'прил 3 '!I424</f>
        <v>81</v>
      </c>
      <c r="I452" s="12">
        <f t="shared" si="77"/>
        <v>63.93054459352802</v>
      </c>
      <c r="J452" s="12">
        <f t="shared" si="75"/>
        <v>63.93054459352802</v>
      </c>
    </row>
    <row r="453" spans="1:10" ht="30">
      <c r="A453" s="13" t="s">
        <v>672</v>
      </c>
      <c r="B453" s="11" t="s">
        <v>52</v>
      </c>
      <c r="C453" s="11" t="s">
        <v>58</v>
      </c>
      <c r="D453" s="11" t="s">
        <v>671</v>
      </c>
      <c r="E453" s="11"/>
      <c r="F453" s="12">
        <f aca="true" t="shared" si="85" ref="F453:H454">F454</f>
        <v>53.2</v>
      </c>
      <c r="G453" s="12">
        <f t="shared" si="85"/>
        <v>53.2</v>
      </c>
      <c r="H453" s="12">
        <f t="shared" si="85"/>
        <v>0</v>
      </c>
      <c r="I453" s="12">
        <f t="shared" si="77"/>
        <v>0</v>
      </c>
      <c r="J453" s="12">
        <f t="shared" si="75"/>
        <v>0</v>
      </c>
    </row>
    <row r="454" spans="1:10" ht="30">
      <c r="A454" s="13" t="s">
        <v>5</v>
      </c>
      <c r="B454" s="11" t="s">
        <v>52</v>
      </c>
      <c r="C454" s="11" t="s">
        <v>58</v>
      </c>
      <c r="D454" s="11" t="s">
        <v>671</v>
      </c>
      <c r="E454" s="11" t="s">
        <v>3</v>
      </c>
      <c r="F454" s="12">
        <f t="shared" si="85"/>
        <v>53.2</v>
      </c>
      <c r="G454" s="12">
        <f t="shared" si="85"/>
        <v>53.2</v>
      </c>
      <c r="H454" s="12">
        <f t="shared" si="85"/>
        <v>0</v>
      </c>
      <c r="I454" s="12">
        <f t="shared" si="77"/>
        <v>0</v>
      </c>
      <c r="J454" s="12">
        <f t="shared" si="75"/>
        <v>0</v>
      </c>
    </row>
    <row r="455" spans="1:10" ht="30">
      <c r="A455" s="13" t="s">
        <v>6</v>
      </c>
      <c r="B455" s="11" t="s">
        <v>52</v>
      </c>
      <c r="C455" s="11" t="s">
        <v>58</v>
      </c>
      <c r="D455" s="11" t="s">
        <v>671</v>
      </c>
      <c r="E455" s="11" t="s">
        <v>4</v>
      </c>
      <c r="F455" s="12">
        <f>'прил 3 '!G427</f>
        <v>53.2</v>
      </c>
      <c r="G455" s="12">
        <f>'прил 3 '!H427</f>
        <v>53.2</v>
      </c>
      <c r="H455" s="12">
        <f>'прил 3 '!I427</f>
        <v>0</v>
      </c>
      <c r="I455" s="12">
        <f t="shared" si="77"/>
        <v>0</v>
      </c>
      <c r="J455" s="12">
        <f t="shared" si="75"/>
        <v>0</v>
      </c>
    </row>
    <row r="456" spans="1:10" ht="15">
      <c r="A456" s="10" t="s">
        <v>549</v>
      </c>
      <c r="B456" s="11" t="s">
        <v>52</v>
      </c>
      <c r="C456" s="11" t="s">
        <v>58</v>
      </c>
      <c r="D456" s="11" t="s">
        <v>257</v>
      </c>
      <c r="E456" s="11"/>
      <c r="F456" s="12">
        <f>F457+F459</f>
        <v>3226.4</v>
      </c>
      <c r="G456" s="12">
        <f>G457+G459</f>
        <v>3226.4</v>
      </c>
      <c r="H456" s="12">
        <f>H457+H459</f>
        <v>2147.8</v>
      </c>
      <c r="I456" s="12">
        <f t="shared" si="77"/>
        <v>66.56955120257872</v>
      </c>
      <c r="J456" s="12">
        <f t="shared" si="75"/>
        <v>66.56955120257872</v>
      </c>
    </row>
    <row r="457" spans="1:10" ht="60">
      <c r="A457" s="10" t="s">
        <v>0</v>
      </c>
      <c r="B457" s="11" t="s">
        <v>52</v>
      </c>
      <c r="C457" s="11" t="s">
        <v>58</v>
      </c>
      <c r="D457" s="11" t="s">
        <v>257</v>
      </c>
      <c r="E457" s="22">
        <v>100</v>
      </c>
      <c r="F457" s="12">
        <f>F458</f>
        <v>3044.2000000000003</v>
      </c>
      <c r="G457" s="12">
        <f>G458</f>
        <v>3044.2000000000003</v>
      </c>
      <c r="H457" s="12">
        <f>H458</f>
        <v>2147.8</v>
      </c>
      <c r="I457" s="12">
        <f t="shared" si="77"/>
        <v>70.55384008935025</v>
      </c>
      <c r="J457" s="12">
        <f t="shared" si="75"/>
        <v>70.55384008935025</v>
      </c>
    </row>
    <row r="458" spans="1:10" ht="15">
      <c r="A458" s="10" t="s">
        <v>22</v>
      </c>
      <c r="B458" s="11" t="s">
        <v>52</v>
      </c>
      <c r="C458" s="11" t="s">
        <v>58</v>
      </c>
      <c r="D458" s="11" t="s">
        <v>257</v>
      </c>
      <c r="E458" s="22">
        <v>110</v>
      </c>
      <c r="F458" s="12">
        <f>'прил 3 '!G430</f>
        <v>3044.2000000000003</v>
      </c>
      <c r="G458" s="12">
        <f>'прил 3 '!H430</f>
        <v>3044.2000000000003</v>
      </c>
      <c r="H458" s="12">
        <f>'прил 3 '!I430</f>
        <v>2147.8</v>
      </c>
      <c r="I458" s="12">
        <f t="shared" si="77"/>
        <v>70.55384008935025</v>
      </c>
      <c r="J458" s="12">
        <f t="shared" si="75"/>
        <v>70.55384008935025</v>
      </c>
    </row>
    <row r="459" spans="1:10" ht="30">
      <c r="A459" s="13" t="s">
        <v>5</v>
      </c>
      <c r="B459" s="11" t="s">
        <v>52</v>
      </c>
      <c r="C459" s="11" t="s">
        <v>58</v>
      </c>
      <c r="D459" s="11" t="s">
        <v>257</v>
      </c>
      <c r="E459" s="22">
        <v>200</v>
      </c>
      <c r="F459" s="12">
        <f>F460</f>
        <v>182.2</v>
      </c>
      <c r="G459" s="12">
        <f>G460</f>
        <v>182.2</v>
      </c>
      <c r="H459" s="12">
        <f>H460</f>
        <v>0</v>
      </c>
      <c r="I459" s="12">
        <f t="shared" si="77"/>
        <v>0</v>
      </c>
      <c r="J459" s="12">
        <f t="shared" si="75"/>
        <v>0</v>
      </c>
    </row>
    <row r="460" spans="1:10" ht="30">
      <c r="A460" s="13" t="s">
        <v>6</v>
      </c>
      <c r="B460" s="11" t="s">
        <v>52</v>
      </c>
      <c r="C460" s="11" t="s">
        <v>58</v>
      </c>
      <c r="D460" s="11" t="s">
        <v>257</v>
      </c>
      <c r="E460" s="22">
        <v>240</v>
      </c>
      <c r="F460" s="12">
        <f>'прил 3 '!G432</f>
        <v>182.2</v>
      </c>
      <c r="G460" s="12">
        <f>'прил 3 '!H432</f>
        <v>182.2</v>
      </c>
      <c r="H460" s="12">
        <f>'прил 3 '!I432</f>
        <v>0</v>
      </c>
      <c r="I460" s="12">
        <f t="shared" si="77"/>
        <v>0</v>
      </c>
      <c r="J460" s="12">
        <f t="shared" si="75"/>
        <v>0</v>
      </c>
    </row>
    <row r="461" spans="1:10" ht="15">
      <c r="A461" s="21" t="s">
        <v>76</v>
      </c>
      <c r="B461" s="1" t="s">
        <v>77</v>
      </c>
      <c r="C461" s="1"/>
      <c r="D461" s="1"/>
      <c r="E461" s="1"/>
      <c r="F461" s="9">
        <f>F462+F500+F566+F480</f>
        <v>238721.5</v>
      </c>
      <c r="G461" s="9">
        <f>G462+G500+G566+G480</f>
        <v>240017.5</v>
      </c>
      <c r="H461" s="9">
        <f>H462+H500+H566+H480</f>
        <v>171296.80000000002</v>
      </c>
      <c r="I461" s="9">
        <f t="shared" si="77"/>
        <v>71.75591641305874</v>
      </c>
      <c r="J461" s="9">
        <f t="shared" si="75"/>
        <v>71.36846271626028</v>
      </c>
    </row>
    <row r="462" spans="1:10" ht="15">
      <c r="A462" s="14" t="s">
        <v>102</v>
      </c>
      <c r="B462" s="11" t="s">
        <v>77</v>
      </c>
      <c r="C462" s="11" t="s">
        <v>46</v>
      </c>
      <c r="D462" s="11"/>
      <c r="E462" s="11"/>
      <c r="F462" s="12">
        <f aca="true" t="shared" si="86" ref="F462:H463">F463</f>
        <v>19261</v>
      </c>
      <c r="G462" s="12">
        <f t="shared" si="86"/>
        <v>19261</v>
      </c>
      <c r="H462" s="12">
        <f t="shared" si="86"/>
        <v>17975.6</v>
      </c>
      <c r="I462" s="12">
        <f t="shared" si="77"/>
        <v>93.32641088209334</v>
      </c>
      <c r="J462" s="12">
        <f t="shared" si="75"/>
        <v>93.32641088209334</v>
      </c>
    </row>
    <row r="463" spans="1:10" ht="60">
      <c r="A463" s="14" t="s">
        <v>545</v>
      </c>
      <c r="B463" s="11" t="s">
        <v>77</v>
      </c>
      <c r="C463" s="11" t="s">
        <v>46</v>
      </c>
      <c r="D463" s="11" t="s">
        <v>344</v>
      </c>
      <c r="E463" s="11"/>
      <c r="F463" s="12">
        <f t="shared" si="86"/>
        <v>19261</v>
      </c>
      <c r="G463" s="12">
        <f t="shared" si="86"/>
        <v>19261</v>
      </c>
      <c r="H463" s="12">
        <f t="shared" si="86"/>
        <v>17975.6</v>
      </c>
      <c r="I463" s="12">
        <f t="shared" si="77"/>
        <v>93.32641088209334</v>
      </c>
      <c r="J463" s="12">
        <f t="shared" si="75"/>
        <v>93.32641088209334</v>
      </c>
    </row>
    <row r="464" spans="1:10" ht="45">
      <c r="A464" s="14" t="s">
        <v>348</v>
      </c>
      <c r="B464" s="11" t="s">
        <v>77</v>
      </c>
      <c r="C464" s="11" t="s">
        <v>46</v>
      </c>
      <c r="D464" s="11" t="s">
        <v>370</v>
      </c>
      <c r="E464" s="11"/>
      <c r="F464" s="12">
        <f>F465+F469+F473</f>
        <v>19261</v>
      </c>
      <c r="G464" s="12">
        <f>G465+G469+G473</f>
        <v>19261</v>
      </c>
      <c r="H464" s="12">
        <f>H465+H469+H473</f>
        <v>17975.6</v>
      </c>
      <c r="I464" s="12">
        <f t="shared" si="77"/>
        <v>93.32641088209334</v>
      </c>
      <c r="J464" s="12">
        <f t="shared" si="75"/>
        <v>93.32641088209334</v>
      </c>
    </row>
    <row r="465" spans="1:10" ht="45">
      <c r="A465" s="13" t="s">
        <v>372</v>
      </c>
      <c r="B465" s="11" t="s">
        <v>77</v>
      </c>
      <c r="C465" s="11" t="s">
        <v>46</v>
      </c>
      <c r="D465" s="11" t="s">
        <v>371</v>
      </c>
      <c r="E465" s="11"/>
      <c r="F465" s="12">
        <f aca="true" t="shared" si="87" ref="F465:H467">F466</f>
        <v>13800</v>
      </c>
      <c r="G465" s="12">
        <f t="shared" si="87"/>
        <v>13800</v>
      </c>
      <c r="H465" s="12">
        <f t="shared" si="87"/>
        <v>12525.5</v>
      </c>
      <c r="I465" s="12">
        <f t="shared" si="77"/>
        <v>90.76449275362319</v>
      </c>
      <c r="J465" s="12">
        <f t="shared" si="75"/>
        <v>90.76449275362319</v>
      </c>
    </row>
    <row r="466" spans="1:10" ht="45">
      <c r="A466" s="14" t="s">
        <v>309</v>
      </c>
      <c r="B466" s="11" t="s">
        <v>77</v>
      </c>
      <c r="C466" s="11" t="s">
        <v>46</v>
      </c>
      <c r="D466" s="11" t="s">
        <v>373</v>
      </c>
      <c r="E466" s="11"/>
      <c r="F466" s="12">
        <f t="shared" si="87"/>
        <v>13800</v>
      </c>
      <c r="G466" s="12">
        <f t="shared" si="87"/>
        <v>13800</v>
      </c>
      <c r="H466" s="12">
        <f t="shared" si="87"/>
        <v>12525.5</v>
      </c>
      <c r="I466" s="12">
        <f t="shared" si="77"/>
        <v>90.76449275362319</v>
      </c>
      <c r="J466" s="12">
        <f t="shared" si="75"/>
        <v>90.76449275362319</v>
      </c>
    </row>
    <row r="467" spans="1:10" ht="30">
      <c r="A467" s="13" t="s">
        <v>5</v>
      </c>
      <c r="B467" s="11" t="s">
        <v>77</v>
      </c>
      <c r="C467" s="11" t="s">
        <v>46</v>
      </c>
      <c r="D467" s="11" t="s">
        <v>373</v>
      </c>
      <c r="E467" s="11" t="s">
        <v>3</v>
      </c>
      <c r="F467" s="12">
        <f t="shared" si="87"/>
        <v>13800</v>
      </c>
      <c r="G467" s="12">
        <f t="shared" si="87"/>
        <v>13800</v>
      </c>
      <c r="H467" s="12">
        <f t="shared" si="87"/>
        <v>12525.5</v>
      </c>
      <c r="I467" s="12">
        <f t="shared" si="77"/>
        <v>90.76449275362319</v>
      </c>
      <c r="J467" s="12">
        <f aca="true" t="shared" si="88" ref="J467:J530">H467/G467*100</f>
        <v>90.76449275362319</v>
      </c>
    </row>
    <row r="468" spans="1:10" ht="30">
      <c r="A468" s="13" t="s">
        <v>6</v>
      </c>
      <c r="B468" s="11" t="s">
        <v>77</v>
      </c>
      <c r="C468" s="11" t="s">
        <v>46</v>
      </c>
      <c r="D468" s="11" t="s">
        <v>373</v>
      </c>
      <c r="E468" s="11" t="s">
        <v>4</v>
      </c>
      <c r="F468" s="12">
        <f>'прил 3 '!G440</f>
        <v>13800</v>
      </c>
      <c r="G468" s="12">
        <f>'прил 3 '!H440</f>
        <v>13800</v>
      </c>
      <c r="H468" s="12">
        <f>'прил 3 '!I440</f>
        <v>12525.5</v>
      </c>
      <c r="I468" s="12">
        <f aca="true" t="shared" si="89" ref="I468:I531">H468/F468*100</f>
        <v>90.76449275362319</v>
      </c>
      <c r="J468" s="12">
        <f t="shared" si="88"/>
        <v>90.76449275362319</v>
      </c>
    </row>
    <row r="469" spans="1:10" ht="30">
      <c r="A469" s="13" t="s">
        <v>374</v>
      </c>
      <c r="B469" s="11" t="s">
        <v>77</v>
      </c>
      <c r="C469" s="11" t="s">
        <v>46</v>
      </c>
      <c r="D469" s="11" t="s">
        <v>375</v>
      </c>
      <c r="E469" s="11"/>
      <c r="F469" s="12">
        <f aca="true" t="shared" si="90" ref="F469:H471">F470</f>
        <v>2636.7999999999997</v>
      </c>
      <c r="G469" s="12">
        <f t="shared" si="90"/>
        <v>2636.7999999999997</v>
      </c>
      <c r="H469" s="12">
        <f t="shared" si="90"/>
        <v>2630.9</v>
      </c>
      <c r="I469" s="12">
        <f t="shared" si="89"/>
        <v>99.77624393203884</v>
      </c>
      <c r="J469" s="12">
        <f t="shared" si="88"/>
        <v>99.77624393203884</v>
      </c>
    </row>
    <row r="470" spans="1:10" ht="15">
      <c r="A470" s="10" t="s">
        <v>579</v>
      </c>
      <c r="B470" s="11" t="s">
        <v>77</v>
      </c>
      <c r="C470" s="11" t="s">
        <v>46</v>
      </c>
      <c r="D470" s="11" t="s">
        <v>376</v>
      </c>
      <c r="E470" s="11"/>
      <c r="F470" s="12">
        <f t="shared" si="90"/>
        <v>2636.7999999999997</v>
      </c>
      <c r="G470" s="12">
        <f t="shared" si="90"/>
        <v>2636.7999999999997</v>
      </c>
      <c r="H470" s="12">
        <f t="shared" si="90"/>
        <v>2630.9</v>
      </c>
      <c r="I470" s="12">
        <f t="shared" si="89"/>
        <v>99.77624393203884</v>
      </c>
      <c r="J470" s="12">
        <f t="shared" si="88"/>
        <v>99.77624393203884</v>
      </c>
    </row>
    <row r="471" spans="1:10" ht="15">
      <c r="A471" s="10" t="s">
        <v>13</v>
      </c>
      <c r="B471" s="11" t="s">
        <v>77</v>
      </c>
      <c r="C471" s="11" t="s">
        <v>46</v>
      </c>
      <c r="D471" s="11" t="s">
        <v>376</v>
      </c>
      <c r="E471" s="11" t="s">
        <v>11</v>
      </c>
      <c r="F471" s="12">
        <f t="shared" si="90"/>
        <v>2636.7999999999997</v>
      </c>
      <c r="G471" s="12">
        <f t="shared" si="90"/>
        <v>2636.7999999999997</v>
      </c>
      <c r="H471" s="12">
        <f t="shared" si="90"/>
        <v>2630.9</v>
      </c>
      <c r="I471" s="12">
        <f t="shared" si="89"/>
        <v>99.77624393203884</v>
      </c>
      <c r="J471" s="12">
        <f t="shared" si="88"/>
        <v>99.77624393203884</v>
      </c>
    </row>
    <row r="472" spans="1:10" ht="45">
      <c r="A472" s="10" t="s">
        <v>303</v>
      </c>
      <c r="B472" s="11" t="s">
        <v>77</v>
      </c>
      <c r="C472" s="11" t="s">
        <v>46</v>
      </c>
      <c r="D472" s="11" t="s">
        <v>376</v>
      </c>
      <c r="E472" s="11" t="s">
        <v>130</v>
      </c>
      <c r="F472" s="12">
        <f>'прил 3 '!G444</f>
        <v>2636.7999999999997</v>
      </c>
      <c r="G472" s="12">
        <f>'прил 3 '!H444</f>
        <v>2636.7999999999997</v>
      </c>
      <c r="H472" s="12">
        <f>'прил 3 '!I444</f>
        <v>2630.9</v>
      </c>
      <c r="I472" s="12">
        <f t="shared" si="89"/>
        <v>99.77624393203884</v>
      </c>
      <c r="J472" s="12">
        <f t="shared" si="88"/>
        <v>99.77624393203884</v>
      </c>
    </row>
    <row r="473" spans="1:10" ht="60">
      <c r="A473" s="10" t="s">
        <v>761</v>
      </c>
      <c r="B473" s="11" t="s">
        <v>77</v>
      </c>
      <c r="C473" s="11" t="s">
        <v>46</v>
      </c>
      <c r="D473" s="11" t="s">
        <v>755</v>
      </c>
      <c r="E473" s="11"/>
      <c r="F473" s="12">
        <f>F474+F477</f>
        <v>2824.2</v>
      </c>
      <c r="G473" s="12">
        <f>G474+G477</f>
        <v>2824.2</v>
      </c>
      <c r="H473" s="12">
        <f>H474+H477</f>
        <v>2819.2</v>
      </c>
      <c r="I473" s="12">
        <f t="shared" si="89"/>
        <v>99.8229587139721</v>
      </c>
      <c r="J473" s="12">
        <f t="shared" si="88"/>
        <v>99.8229587139721</v>
      </c>
    </row>
    <row r="474" spans="1:10" ht="45">
      <c r="A474" s="13" t="s">
        <v>759</v>
      </c>
      <c r="B474" s="11" t="s">
        <v>77</v>
      </c>
      <c r="C474" s="11" t="s">
        <v>46</v>
      </c>
      <c r="D474" s="11" t="s">
        <v>758</v>
      </c>
      <c r="E474" s="11"/>
      <c r="F474" s="12">
        <f aca="true" t="shared" si="91" ref="F474:H475">F475</f>
        <v>2266</v>
      </c>
      <c r="G474" s="12">
        <f t="shared" si="91"/>
        <v>2266</v>
      </c>
      <c r="H474" s="12">
        <f t="shared" si="91"/>
        <v>2261</v>
      </c>
      <c r="I474" s="12">
        <f t="shared" si="89"/>
        <v>99.7793468667255</v>
      </c>
      <c r="J474" s="12">
        <f t="shared" si="88"/>
        <v>99.7793468667255</v>
      </c>
    </row>
    <row r="475" spans="1:10" ht="15">
      <c r="A475" s="10" t="s">
        <v>13</v>
      </c>
      <c r="B475" s="11" t="s">
        <v>77</v>
      </c>
      <c r="C475" s="11" t="s">
        <v>46</v>
      </c>
      <c r="D475" s="11" t="s">
        <v>758</v>
      </c>
      <c r="E475" s="11" t="s">
        <v>756</v>
      </c>
      <c r="F475" s="12">
        <f t="shared" si="91"/>
        <v>2266</v>
      </c>
      <c r="G475" s="12">
        <f t="shared" si="91"/>
        <v>2266</v>
      </c>
      <c r="H475" s="12">
        <f t="shared" si="91"/>
        <v>2261</v>
      </c>
      <c r="I475" s="12">
        <f t="shared" si="89"/>
        <v>99.7793468667255</v>
      </c>
      <c r="J475" s="12">
        <f t="shared" si="88"/>
        <v>99.7793468667255</v>
      </c>
    </row>
    <row r="476" spans="1:10" ht="45">
      <c r="A476" s="10" t="s">
        <v>303</v>
      </c>
      <c r="B476" s="11" t="s">
        <v>77</v>
      </c>
      <c r="C476" s="11" t="s">
        <v>46</v>
      </c>
      <c r="D476" s="11" t="s">
        <v>758</v>
      </c>
      <c r="E476" s="11" t="s">
        <v>130</v>
      </c>
      <c r="F476" s="12">
        <f>'прил 3 '!G448</f>
        <v>2266</v>
      </c>
      <c r="G476" s="12">
        <f>'прил 3 '!H448</f>
        <v>2266</v>
      </c>
      <c r="H476" s="12">
        <f>'прил 3 '!I448</f>
        <v>2261</v>
      </c>
      <c r="I476" s="12">
        <f t="shared" si="89"/>
        <v>99.7793468667255</v>
      </c>
      <c r="J476" s="12">
        <f t="shared" si="88"/>
        <v>99.7793468667255</v>
      </c>
    </row>
    <row r="477" spans="1:10" ht="45">
      <c r="A477" s="13" t="s">
        <v>760</v>
      </c>
      <c r="B477" s="11" t="s">
        <v>77</v>
      </c>
      <c r="C477" s="11" t="s">
        <v>46</v>
      </c>
      <c r="D477" s="11" t="s">
        <v>757</v>
      </c>
      <c r="E477" s="11"/>
      <c r="F477" s="12">
        <f aca="true" t="shared" si="92" ref="F477:H478">F478</f>
        <v>558.2</v>
      </c>
      <c r="G477" s="12">
        <f t="shared" si="92"/>
        <v>558.2</v>
      </c>
      <c r="H477" s="12">
        <f t="shared" si="92"/>
        <v>558.2</v>
      </c>
      <c r="I477" s="12">
        <f t="shared" si="89"/>
        <v>100</v>
      </c>
      <c r="J477" s="12">
        <f t="shared" si="88"/>
        <v>100</v>
      </c>
    </row>
    <row r="478" spans="1:10" ht="15">
      <c r="A478" s="10" t="s">
        <v>13</v>
      </c>
      <c r="B478" s="11" t="s">
        <v>77</v>
      </c>
      <c r="C478" s="11" t="s">
        <v>46</v>
      </c>
      <c r="D478" s="11" t="s">
        <v>757</v>
      </c>
      <c r="E478" s="11" t="s">
        <v>11</v>
      </c>
      <c r="F478" s="12">
        <f t="shared" si="92"/>
        <v>558.2</v>
      </c>
      <c r="G478" s="12">
        <f t="shared" si="92"/>
        <v>558.2</v>
      </c>
      <c r="H478" s="12">
        <f t="shared" si="92"/>
        <v>558.2</v>
      </c>
      <c r="I478" s="12">
        <f t="shared" si="89"/>
        <v>100</v>
      </c>
      <c r="J478" s="12">
        <f t="shared" si="88"/>
        <v>100</v>
      </c>
    </row>
    <row r="479" spans="1:10" ht="45">
      <c r="A479" s="10" t="s">
        <v>303</v>
      </c>
      <c r="B479" s="11" t="s">
        <v>77</v>
      </c>
      <c r="C479" s="11" t="s">
        <v>46</v>
      </c>
      <c r="D479" s="11" t="s">
        <v>757</v>
      </c>
      <c r="E479" s="11" t="s">
        <v>130</v>
      </c>
      <c r="F479" s="12">
        <f>'прил 3 '!G451</f>
        <v>558.2</v>
      </c>
      <c r="G479" s="12">
        <f>'прил 3 '!H451</f>
        <v>558.2</v>
      </c>
      <c r="H479" s="12">
        <f>'прил 3 '!I451</f>
        <v>558.2</v>
      </c>
      <c r="I479" s="12">
        <f t="shared" si="89"/>
        <v>100</v>
      </c>
      <c r="J479" s="12">
        <f t="shared" si="88"/>
        <v>100</v>
      </c>
    </row>
    <row r="480" spans="1:10" ht="15">
      <c r="A480" s="10" t="s">
        <v>463</v>
      </c>
      <c r="B480" s="11" t="s">
        <v>77</v>
      </c>
      <c r="C480" s="11" t="s">
        <v>47</v>
      </c>
      <c r="D480" s="11"/>
      <c r="E480" s="11"/>
      <c r="F480" s="12">
        <f>F481</f>
        <v>53714.3</v>
      </c>
      <c r="G480" s="12">
        <f>G481</f>
        <v>53714.3</v>
      </c>
      <c r="H480" s="12">
        <f>H481</f>
        <v>17079.9</v>
      </c>
      <c r="I480" s="12">
        <f t="shared" si="89"/>
        <v>31.79767771338359</v>
      </c>
      <c r="J480" s="12">
        <f t="shared" si="88"/>
        <v>31.79767771338359</v>
      </c>
    </row>
    <row r="481" spans="1:10" ht="60">
      <c r="A481" s="13" t="s">
        <v>461</v>
      </c>
      <c r="B481" s="11" t="s">
        <v>77</v>
      </c>
      <c r="C481" s="11" t="s">
        <v>47</v>
      </c>
      <c r="D481" s="11" t="s">
        <v>191</v>
      </c>
      <c r="E481" s="11"/>
      <c r="F481" s="12">
        <f>F482+F487+F495</f>
        <v>53714.3</v>
      </c>
      <c r="G481" s="12">
        <f>G482+G487+G495</f>
        <v>53714.3</v>
      </c>
      <c r="H481" s="12">
        <f>H482+H487+H495</f>
        <v>17079.9</v>
      </c>
      <c r="I481" s="12">
        <f t="shared" si="89"/>
        <v>31.79767771338359</v>
      </c>
      <c r="J481" s="12">
        <f t="shared" si="88"/>
        <v>31.79767771338359</v>
      </c>
    </row>
    <row r="482" spans="1:10" ht="15">
      <c r="A482" s="10" t="s">
        <v>464</v>
      </c>
      <c r="B482" s="11" t="s">
        <v>77</v>
      </c>
      <c r="C482" s="11" t="s">
        <v>47</v>
      </c>
      <c r="D482" s="11" t="s">
        <v>462</v>
      </c>
      <c r="E482" s="11"/>
      <c r="F482" s="12">
        <f aca="true" t="shared" si="93" ref="F482:H485">F483</f>
        <v>35148.5</v>
      </c>
      <c r="G482" s="12">
        <f t="shared" si="93"/>
        <v>35148.5</v>
      </c>
      <c r="H482" s="12">
        <f t="shared" si="93"/>
        <v>0</v>
      </c>
      <c r="I482" s="12">
        <f t="shared" si="89"/>
        <v>0</v>
      </c>
      <c r="J482" s="12">
        <f t="shared" si="88"/>
        <v>0</v>
      </c>
    </row>
    <row r="483" spans="1:10" ht="60">
      <c r="A483" s="10" t="s">
        <v>732</v>
      </c>
      <c r="B483" s="11" t="s">
        <v>77</v>
      </c>
      <c r="C483" s="11" t="s">
        <v>47</v>
      </c>
      <c r="D483" s="11" t="s">
        <v>731</v>
      </c>
      <c r="E483" s="11"/>
      <c r="F483" s="12">
        <f t="shared" si="93"/>
        <v>35148.5</v>
      </c>
      <c r="G483" s="12">
        <f t="shared" si="93"/>
        <v>35148.5</v>
      </c>
      <c r="H483" s="12">
        <f t="shared" si="93"/>
        <v>0</v>
      </c>
      <c r="I483" s="12">
        <f t="shared" si="89"/>
        <v>0</v>
      </c>
      <c r="J483" s="12">
        <f t="shared" si="88"/>
        <v>0</v>
      </c>
    </row>
    <row r="484" spans="1:10" ht="15">
      <c r="A484" s="10" t="s">
        <v>578</v>
      </c>
      <c r="B484" s="11" t="s">
        <v>77</v>
      </c>
      <c r="C484" s="11" t="s">
        <v>47</v>
      </c>
      <c r="D484" s="11" t="s">
        <v>730</v>
      </c>
      <c r="E484" s="11"/>
      <c r="F484" s="12">
        <f t="shared" si="93"/>
        <v>35148.5</v>
      </c>
      <c r="G484" s="12">
        <f t="shared" si="93"/>
        <v>35148.5</v>
      </c>
      <c r="H484" s="12">
        <f t="shared" si="93"/>
        <v>0</v>
      </c>
      <c r="I484" s="12">
        <f t="shared" si="89"/>
        <v>0</v>
      </c>
      <c r="J484" s="12">
        <f t="shared" si="88"/>
        <v>0</v>
      </c>
    </row>
    <row r="485" spans="1:10" ht="30">
      <c r="A485" s="13" t="s">
        <v>16</v>
      </c>
      <c r="B485" s="11" t="s">
        <v>77</v>
      </c>
      <c r="C485" s="11" t="s">
        <v>47</v>
      </c>
      <c r="D485" s="11" t="s">
        <v>730</v>
      </c>
      <c r="E485" s="11" t="s">
        <v>17</v>
      </c>
      <c r="F485" s="12">
        <f t="shared" si="93"/>
        <v>35148.5</v>
      </c>
      <c r="G485" s="12">
        <f t="shared" si="93"/>
        <v>35148.5</v>
      </c>
      <c r="H485" s="12">
        <f t="shared" si="93"/>
        <v>0</v>
      </c>
      <c r="I485" s="12">
        <f t="shared" si="89"/>
        <v>0</v>
      </c>
      <c r="J485" s="12">
        <f t="shared" si="88"/>
        <v>0</v>
      </c>
    </row>
    <row r="486" spans="1:10" ht="15">
      <c r="A486" s="13" t="s">
        <v>93</v>
      </c>
      <c r="B486" s="11" t="s">
        <v>77</v>
      </c>
      <c r="C486" s="11" t="s">
        <v>47</v>
      </c>
      <c r="D486" s="11" t="s">
        <v>730</v>
      </c>
      <c r="E486" s="11" t="s">
        <v>92</v>
      </c>
      <c r="F486" s="12">
        <f>'прил 3 '!G458</f>
        <v>35148.5</v>
      </c>
      <c r="G486" s="12">
        <f>'прил 3 '!H458</f>
        <v>35148.5</v>
      </c>
      <c r="H486" s="12">
        <f>'прил 3 '!I458</f>
        <v>0</v>
      </c>
      <c r="I486" s="12">
        <f t="shared" si="89"/>
        <v>0</v>
      </c>
      <c r="J486" s="12">
        <f t="shared" si="88"/>
        <v>0</v>
      </c>
    </row>
    <row r="487" spans="1:10" ht="30">
      <c r="A487" s="10" t="s">
        <v>466</v>
      </c>
      <c r="B487" s="11" t="s">
        <v>77</v>
      </c>
      <c r="C487" s="11" t="s">
        <v>47</v>
      </c>
      <c r="D487" s="11" t="s">
        <v>465</v>
      </c>
      <c r="E487" s="11"/>
      <c r="F487" s="12">
        <f>F488</f>
        <v>18465.8</v>
      </c>
      <c r="G487" s="12">
        <f>G488</f>
        <v>18465.8</v>
      </c>
      <c r="H487" s="12">
        <f>H488</f>
        <v>17000</v>
      </c>
      <c r="I487" s="12">
        <f t="shared" si="89"/>
        <v>92.0620823359941</v>
      </c>
      <c r="J487" s="12">
        <f t="shared" si="88"/>
        <v>92.0620823359941</v>
      </c>
    </row>
    <row r="488" spans="1:10" ht="105">
      <c r="A488" s="10" t="s">
        <v>467</v>
      </c>
      <c r="B488" s="11" t="s">
        <v>77</v>
      </c>
      <c r="C488" s="11" t="s">
        <v>47</v>
      </c>
      <c r="D488" s="11" t="s">
        <v>468</v>
      </c>
      <c r="E488" s="11"/>
      <c r="F488" s="12">
        <f>F489+F492</f>
        <v>18465.8</v>
      </c>
      <c r="G488" s="12">
        <f>G489+G492</f>
        <v>18465.8</v>
      </c>
      <c r="H488" s="12">
        <f>H489+H492</f>
        <v>17000</v>
      </c>
      <c r="I488" s="12">
        <f t="shared" si="89"/>
        <v>92.0620823359941</v>
      </c>
      <c r="J488" s="12">
        <f t="shared" si="88"/>
        <v>92.0620823359941</v>
      </c>
    </row>
    <row r="489" spans="1:10" ht="30">
      <c r="A489" s="10" t="s">
        <v>470</v>
      </c>
      <c r="B489" s="11" t="s">
        <v>77</v>
      </c>
      <c r="C489" s="11" t="s">
        <v>47</v>
      </c>
      <c r="D489" s="11" t="s">
        <v>469</v>
      </c>
      <c r="E489" s="11"/>
      <c r="F489" s="12">
        <f aca="true" t="shared" si="94" ref="F489:H490">F490</f>
        <v>1465.8</v>
      </c>
      <c r="G489" s="12">
        <f t="shared" si="94"/>
        <v>1465.8</v>
      </c>
      <c r="H489" s="12">
        <f t="shared" si="94"/>
        <v>0</v>
      </c>
      <c r="I489" s="12">
        <f t="shared" si="89"/>
        <v>0</v>
      </c>
      <c r="J489" s="12">
        <f t="shared" si="88"/>
        <v>0</v>
      </c>
    </row>
    <row r="490" spans="1:10" ht="30">
      <c r="A490" s="10" t="s">
        <v>5</v>
      </c>
      <c r="B490" s="11" t="s">
        <v>77</v>
      </c>
      <c r="C490" s="11" t="s">
        <v>47</v>
      </c>
      <c r="D490" s="11" t="s">
        <v>469</v>
      </c>
      <c r="E490" s="11" t="s">
        <v>3</v>
      </c>
      <c r="F490" s="12">
        <f t="shared" si="94"/>
        <v>1465.8</v>
      </c>
      <c r="G490" s="12">
        <f t="shared" si="94"/>
        <v>1465.8</v>
      </c>
      <c r="H490" s="12">
        <f t="shared" si="94"/>
        <v>0</v>
      </c>
      <c r="I490" s="12">
        <f t="shared" si="89"/>
        <v>0</v>
      </c>
      <c r="J490" s="12">
        <f t="shared" si="88"/>
        <v>0</v>
      </c>
    </row>
    <row r="491" spans="1:10" ht="30">
      <c r="A491" s="10" t="s">
        <v>6</v>
      </c>
      <c r="B491" s="11" t="s">
        <v>77</v>
      </c>
      <c r="C491" s="11" t="s">
        <v>47</v>
      </c>
      <c r="D491" s="11" t="s">
        <v>469</v>
      </c>
      <c r="E491" s="11" t="s">
        <v>4</v>
      </c>
      <c r="F491" s="12">
        <f>'прил 3 '!G463</f>
        <v>1465.8</v>
      </c>
      <c r="G491" s="12">
        <f>'прил 3 '!H463</f>
        <v>1465.8</v>
      </c>
      <c r="H491" s="12">
        <f>'прил 3 '!I463</f>
        <v>0</v>
      </c>
      <c r="I491" s="12">
        <f t="shared" si="89"/>
        <v>0</v>
      </c>
      <c r="J491" s="12">
        <f t="shared" si="88"/>
        <v>0</v>
      </c>
    </row>
    <row r="492" spans="1:10" ht="15">
      <c r="A492" s="10" t="s">
        <v>738</v>
      </c>
      <c r="B492" s="11" t="s">
        <v>77</v>
      </c>
      <c r="C492" s="11" t="s">
        <v>47</v>
      </c>
      <c r="D492" s="11" t="s">
        <v>737</v>
      </c>
      <c r="E492" s="11"/>
      <c r="F492" s="12">
        <f aca="true" t="shared" si="95" ref="F492:H493">F493</f>
        <v>17000</v>
      </c>
      <c r="G492" s="12">
        <f t="shared" si="95"/>
        <v>17000</v>
      </c>
      <c r="H492" s="12">
        <f t="shared" si="95"/>
        <v>17000</v>
      </c>
      <c r="I492" s="12">
        <f t="shared" si="89"/>
        <v>100</v>
      </c>
      <c r="J492" s="12">
        <f t="shared" si="88"/>
        <v>100</v>
      </c>
    </row>
    <row r="493" spans="1:10" ht="15">
      <c r="A493" s="10" t="s">
        <v>13</v>
      </c>
      <c r="B493" s="11" t="s">
        <v>77</v>
      </c>
      <c r="C493" s="11" t="s">
        <v>47</v>
      </c>
      <c r="D493" s="11" t="s">
        <v>737</v>
      </c>
      <c r="E493" s="11" t="s">
        <v>11</v>
      </c>
      <c r="F493" s="12">
        <f t="shared" si="95"/>
        <v>17000</v>
      </c>
      <c r="G493" s="12">
        <f t="shared" si="95"/>
        <v>17000</v>
      </c>
      <c r="H493" s="12">
        <f t="shared" si="95"/>
        <v>17000</v>
      </c>
      <c r="I493" s="12">
        <f t="shared" si="89"/>
        <v>100</v>
      </c>
      <c r="J493" s="12">
        <f t="shared" si="88"/>
        <v>100</v>
      </c>
    </row>
    <row r="494" spans="1:10" ht="45">
      <c r="A494" s="10" t="s">
        <v>303</v>
      </c>
      <c r="B494" s="11" t="s">
        <v>77</v>
      </c>
      <c r="C494" s="11" t="s">
        <v>47</v>
      </c>
      <c r="D494" s="11" t="s">
        <v>737</v>
      </c>
      <c r="E494" s="11" t="s">
        <v>130</v>
      </c>
      <c r="F494" s="12">
        <f>'прил 3 '!G466</f>
        <v>17000</v>
      </c>
      <c r="G494" s="12">
        <f>'прил 3 '!H466</f>
        <v>17000</v>
      </c>
      <c r="H494" s="12">
        <f>'прил 3 '!I466</f>
        <v>17000</v>
      </c>
      <c r="I494" s="12">
        <f t="shared" si="89"/>
        <v>100</v>
      </c>
      <c r="J494" s="12">
        <f t="shared" si="88"/>
        <v>100</v>
      </c>
    </row>
    <row r="495" spans="1:10" ht="30">
      <c r="A495" s="13" t="s">
        <v>471</v>
      </c>
      <c r="B495" s="11" t="s">
        <v>77</v>
      </c>
      <c r="C495" s="11" t="s">
        <v>47</v>
      </c>
      <c r="D495" s="11" t="s">
        <v>472</v>
      </c>
      <c r="E495" s="11"/>
      <c r="F495" s="12">
        <f aca="true" t="shared" si="96" ref="F495:H498">F496</f>
        <v>100</v>
      </c>
      <c r="G495" s="12">
        <f t="shared" si="96"/>
        <v>100</v>
      </c>
      <c r="H495" s="12">
        <f t="shared" si="96"/>
        <v>79.9</v>
      </c>
      <c r="I495" s="12">
        <f t="shared" si="89"/>
        <v>79.9</v>
      </c>
      <c r="J495" s="12">
        <f t="shared" si="88"/>
        <v>79.9</v>
      </c>
    </row>
    <row r="496" spans="1:10" ht="30">
      <c r="A496" s="13" t="s">
        <v>553</v>
      </c>
      <c r="B496" s="11" t="s">
        <v>77</v>
      </c>
      <c r="C496" s="11" t="s">
        <v>47</v>
      </c>
      <c r="D496" s="11" t="s">
        <v>473</v>
      </c>
      <c r="E496" s="11"/>
      <c r="F496" s="12">
        <f t="shared" si="96"/>
        <v>100</v>
      </c>
      <c r="G496" s="12">
        <f t="shared" si="96"/>
        <v>100</v>
      </c>
      <c r="H496" s="12">
        <f t="shared" si="96"/>
        <v>79.9</v>
      </c>
      <c r="I496" s="12">
        <f t="shared" si="89"/>
        <v>79.9</v>
      </c>
      <c r="J496" s="12">
        <f t="shared" si="88"/>
        <v>79.9</v>
      </c>
    </row>
    <row r="497" spans="1:10" ht="30">
      <c r="A497" s="13" t="s">
        <v>554</v>
      </c>
      <c r="B497" s="11" t="s">
        <v>77</v>
      </c>
      <c r="C497" s="11" t="s">
        <v>47</v>
      </c>
      <c r="D497" s="11" t="s">
        <v>474</v>
      </c>
      <c r="E497" s="11"/>
      <c r="F497" s="12">
        <f t="shared" si="96"/>
        <v>100</v>
      </c>
      <c r="G497" s="12">
        <f t="shared" si="96"/>
        <v>100</v>
      </c>
      <c r="H497" s="12">
        <f t="shared" si="96"/>
        <v>79.9</v>
      </c>
      <c r="I497" s="12">
        <f t="shared" si="89"/>
        <v>79.9</v>
      </c>
      <c r="J497" s="12">
        <f t="shared" si="88"/>
        <v>79.9</v>
      </c>
    </row>
    <row r="498" spans="1:10" ht="30">
      <c r="A498" s="10" t="s">
        <v>5</v>
      </c>
      <c r="B498" s="11" t="s">
        <v>77</v>
      </c>
      <c r="C498" s="11" t="s">
        <v>47</v>
      </c>
      <c r="D498" s="11" t="s">
        <v>474</v>
      </c>
      <c r="E498" s="11" t="s">
        <v>3</v>
      </c>
      <c r="F498" s="12">
        <f t="shared" si="96"/>
        <v>100</v>
      </c>
      <c r="G498" s="12">
        <f t="shared" si="96"/>
        <v>100</v>
      </c>
      <c r="H498" s="12">
        <f t="shared" si="96"/>
        <v>79.9</v>
      </c>
      <c r="I498" s="12">
        <f t="shared" si="89"/>
        <v>79.9</v>
      </c>
      <c r="J498" s="12">
        <f t="shared" si="88"/>
        <v>79.9</v>
      </c>
    </row>
    <row r="499" spans="1:10" ht="30">
      <c r="A499" s="10" t="s">
        <v>6</v>
      </c>
      <c r="B499" s="11" t="s">
        <v>77</v>
      </c>
      <c r="C499" s="11" t="s">
        <v>47</v>
      </c>
      <c r="D499" s="11" t="s">
        <v>474</v>
      </c>
      <c r="E499" s="11" t="s">
        <v>4</v>
      </c>
      <c r="F499" s="12">
        <f>'прил 3 '!G471</f>
        <v>100</v>
      </c>
      <c r="G499" s="12">
        <f>'прил 3 '!H471</f>
        <v>100</v>
      </c>
      <c r="H499" s="12">
        <f>'прил 3 '!I471</f>
        <v>79.9</v>
      </c>
      <c r="I499" s="12">
        <f t="shared" si="89"/>
        <v>79.9</v>
      </c>
      <c r="J499" s="12">
        <f t="shared" si="88"/>
        <v>79.9</v>
      </c>
    </row>
    <row r="500" spans="1:10" ht="15">
      <c r="A500" s="14" t="s">
        <v>78</v>
      </c>
      <c r="B500" s="11" t="s">
        <v>77</v>
      </c>
      <c r="C500" s="11" t="s">
        <v>49</v>
      </c>
      <c r="D500" s="11"/>
      <c r="E500" s="11"/>
      <c r="F500" s="12">
        <f>F501+F517+F512+F544</f>
        <v>117739.1</v>
      </c>
      <c r="G500" s="12">
        <f>G501+G517+G512+G544</f>
        <v>119035.1</v>
      </c>
      <c r="H500" s="12">
        <f>H501+H517+H512+H544</f>
        <v>97531</v>
      </c>
      <c r="I500" s="12">
        <f t="shared" si="89"/>
        <v>82.83654283071638</v>
      </c>
      <c r="J500" s="12">
        <f t="shared" si="88"/>
        <v>81.93465624845109</v>
      </c>
    </row>
    <row r="501" spans="1:10" ht="45">
      <c r="A501" s="14" t="s">
        <v>475</v>
      </c>
      <c r="B501" s="11" t="s">
        <v>77</v>
      </c>
      <c r="C501" s="11" t="s">
        <v>49</v>
      </c>
      <c r="D501" s="11" t="s">
        <v>192</v>
      </c>
      <c r="E501" s="11"/>
      <c r="F501" s="12">
        <f>F502+F507</f>
        <v>9191.1</v>
      </c>
      <c r="G501" s="12">
        <f>G502+G507</f>
        <v>9191.1</v>
      </c>
      <c r="H501" s="12">
        <f>H502+H507</f>
        <v>7745.1</v>
      </c>
      <c r="I501" s="12">
        <f t="shared" si="89"/>
        <v>84.26738910467735</v>
      </c>
      <c r="J501" s="12">
        <f t="shared" si="88"/>
        <v>84.26738910467735</v>
      </c>
    </row>
    <row r="502" spans="1:10" ht="15">
      <c r="A502" s="10" t="s">
        <v>126</v>
      </c>
      <c r="B502" s="11" t="s">
        <v>77</v>
      </c>
      <c r="C502" s="11" t="s">
        <v>49</v>
      </c>
      <c r="D502" s="11" t="s">
        <v>195</v>
      </c>
      <c r="E502" s="11"/>
      <c r="F502" s="12">
        <f aca="true" t="shared" si="97" ref="F502:H505">F503</f>
        <v>5550</v>
      </c>
      <c r="G502" s="12">
        <f t="shared" si="97"/>
        <v>5550</v>
      </c>
      <c r="H502" s="12">
        <f t="shared" si="97"/>
        <v>4471.2</v>
      </c>
      <c r="I502" s="12">
        <f t="shared" si="89"/>
        <v>80.56216216216215</v>
      </c>
      <c r="J502" s="12">
        <f t="shared" si="88"/>
        <v>80.56216216216215</v>
      </c>
    </row>
    <row r="503" spans="1:10" ht="60">
      <c r="A503" s="13" t="s">
        <v>551</v>
      </c>
      <c r="B503" s="11" t="s">
        <v>77</v>
      </c>
      <c r="C503" s="11" t="s">
        <v>49</v>
      </c>
      <c r="D503" s="11" t="s">
        <v>479</v>
      </c>
      <c r="E503" s="11"/>
      <c r="F503" s="12">
        <f t="shared" si="97"/>
        <v>5550</v>
      </c>
      <c r="G503" s="12">
        <f t="shared" si="97"/>
        <v>5550</v>
      </c>
      <c r="H503" s="12">
        <f t="shared" si="97"/>
        <v>4471.2</v>
      </c>
      <c r="I503" s="12">
        <f t="shared" si="89"/>
        <v>80.56216216216215</v>
      </c>
      <c r="J503" s="12">
        <f t="shared" si="88"/>
        <v>80.56216216216215</v>
      </c>
    </row>
    <row r="504" spans="1:10" ht="15">
      <c r="A504" s="13" t="s">
        <v>478</v>
      </c>
      <c r="B504" s="11" t="s">
        <v>77</v>
      </c>
      <c r="C504" s="11" t="s">
        <v>49</v>
      </c>
      <c r="D504" s="11" t="s">
        <v>480</v>
      </c>
      <c r="E504" s="11"/>
      <c r="F504" s="12">
        <f t="shared" si="97"/>
        <v>5550</v>
      </c>
      <c r="G504" s="12">
        <f t="shared" si="97"/>
        <v>5550</v>
      </c>
      <c r="H504" s="12">
        <f t="shared" si="97"/>
        <v>4471.2</v>
      </c>
      <c r="I504" s="12">
        <f t="shared" si="89"/>
        <v>80.56216216216215</v>
      </c>
      <c r="J504" s="12">
        <f t="shared" si="88"/>
        <v>80.56216216216215</v>
      </c>
    </row>
    <row r="505" spans="1:10" ht="30">
      <c r="A505" s="10" t="s">
        <v>5</v>
      </c>
      <c r="B505" s="11" t="s">
        <v>77</v>
      </c>
      <c r="C505" s="11" t="s">
        <v>49</v>
      </c>
      <c r="D505" s="11" t="s">
        <v>480</v>
      </c>
      <c r="E505" s="11" t="s">
        <v>3</v>
      </c>
      <c r="F505" s="12">
        <f t="shared" si="97"/>
        <v>5550</v>
      </c>
      <c r="G505" s="12">
        <f t="shared" si="97"/>
        <v>5550</v>
      </c>
      <c r="H505" s="12">
        <f t="shared" si="97"/>
        <v>4471.2</v>
      </c>
      <c r="I505" s="12">
        <f t="shared" si="89"/>
        <v>80.56216216216215</v>
      </c>
      <c r="J505" s="12">
        <f t="shared" si="88"/>
        <v>80.56216216216215</v>
      </c>
    </row>
    <row r="506" spans="1:10" ht="30">
      <c r="A506" s="10" t="s">
        <v>6</v>
      </c>
      <c r="B506" s="11" t="s">
        <v>77</v>
      </c>
      <c r="C506" s="11" t="s">
        <v>49</v>
      </c>
      <c r="D506" s="11" t="s">
        <v>480</v>
      </c>
      <c r="E506" s="11" t="s">
        <v>4</v>
      </c>
      <c r="F506" s="12">
        <f>'прил 3 '!G478</f>
        <v>5550</v>
      </c>
      <c r="G506" s="12">
        <f>'прил 3 '!H478</f>
        <v>5550</v>
      </c>
      <c r="H506" s="12">
        <f>'прил 3 '!I478</f>
        <v>4471.2</v>
      </c>
      <c r="I506" s="12">
        <f t="shared" si="89"/>
        <v>80.56216216216215</v>
      </c>
      <c r="J506" s="12">
        <f t="shared" si="88"/>
        <v>80.56216216216215</v>
      </c>
    </row>
    <row r="507" spans="1:10" ht="30">
      <c r="A507" s="13" t="s">
        <v>381</v>
      </c>
      <c r="B507" s="11" t="s">
        <v>77</v>
      </c>
      <c r="C507" s="11" t="s">
        <v>49</v>
      </c>
      <c r="D507" s="11" t="s">
        <v>322</v>
      </c>
      <c r="E507" s="11"/>
      <c r="F507" s="12">
        <f aca="true" t="shared" si="98" ref="F507:H510">F508</f>
        <v>3641.1000000000004</v>
      </c>
      <c r="G507" s="12">
        <f t="shared" si="98"/>
        <v>3641.1000000000004</v>
      </c>
      <c r="H507" s="12">
        <f t="shared" si="98"/>
        <v>3273.9</v>
      </c>
      <c r="I507" s="12">
        <f t="shared" si="89"/>
        <v>89.9151355359644</v>
      </c>
      <c r="J507" s="12">
        <f t="shared" si="88"/>
        <v>89.9151355359644</v>
      </c>
    </row>
    <row r="508" spans="1:10" ht="30">
      <c r="A508" s="14" t="s">
        <v>325</v>
      </c>
      <c r="B508" s="11" t="s">
        <v>77</v>
      </c>
      <c r="C508" s="11" t="s">
        <v>49</v>
      </c>
      <c r="D508" s="11" t="s">
        <v>323</v>
      </c>
      <c r="E508" s="11"/>
      <c r="F508" s="12">
        <f t="shared" si="98"/>
        <v>3641.1000000000004</v>
      </c>
      <c r="G508" s="12">
        <f t="shared" si="98"/>
        <v>3641.1000000000004</v>
      </c>
      <c r="H508" s="12">
        <f t="shared" si="98"/>
        <v>3273.9</v>
      </c>
      <c r="I508" s="12">
        <f t="shared" si="89"/>
        <v>89.9151355359644</v>
      </c>
      <c r="J508" s="12">
        <f t="shared" si="88"/>
        <v>89.9151355359644</v>
      </c>
    </row>
    <row r="509" spans="1:10" ht="75">
      <c r="A509" s="13" t="s">
        <v>581</v>
      </c>
      <c r="B509" s="11" t="s">
        <v>77</v>
      </c>
      <c r="C509" s="11" t="s">
        <v>49</v>
      </c>
      <c r="D509" s="11" t="s">
        <v>324</v>
      </c>
      <c r="E509" s="11"/>
      <c r="F509" s="12">
        <f t="shared" si="98"/>
        <v>3641.1000000000004</v>
      </c>
      <c r="G509" s="12">
        <f t="shared" si="98"/>
        <v>3641.1000000000004</v>
      </c>
      <c r="H509" s="12">
        <f t="shared" si="98"/>
        <v>3273.9</v>
      </c>
      <c r="I509" s="12">
        <f t="shared" si="89"/>
        <v>89.9151355359644</v>
      </c>
      <c r="J509" s="12">
        <f t="shared" si="88"/>
        <v>89.9151355359644</v>
      </c>
    </row>
    <row r="510" spans="1:10" ht="30">
      <c r="A510" s="13" t="s">
        <v>5</v>
      </c>
      <c r="B510" s="11" t="s">
        <v>77</v>
      </c>
      <c r="C510" s="11" t="s">
        <v>49</v>
      </c>
      <c r="D510" s="11" t="s">
        <v>324</v>
      </c>
      <c r="E510" s="11" t="s">
        <v>3</v>
      </c>
      <c r="F510" s="12">
        <f t="shared" si="98"/>
        <v>3641.1000000000004</v>
      </c>
      <c r="G510" s="12">
        <f t="shared" si="98"/>
        <v>3641.1000000000004</v>
      </c>
      <c r="H510" s="12">
        <f t="shared" si="98"/>
        <v>3273.9</v>
      </c>
      <c r="I510" s="12">
        <f t="shared" si="89"/>
        <v>89.9151355359644</v>
      </c>
      <c r="J510" s="12">
        <f t="shared" si="88"/>
        <v>89.9151355359644</v>
      </c>
    </row>
    <row r="511" spans="1:10" ht="30">
      <c r="A511" s="13" t="s">
        <v>6</v>
      </c>
      <c r="B511" s="11" t="s">
        <v>77</v>
      </c>
      <c r="C511" s="11" t="s">
        <v>49</v>
      </c>
      <c r="D511" s="11" t="s">
        <v>324</v>
      </c>
      <c r="E511" s="11" t="s">
        <v>4</v>
      </c>
      <c r="F511" s="12">
        <f>'прил 3 '!G483</f>
        <v>3641.1000000000004</v>
      </c>
      <c r="G511" s="12">
        <f>'прил 3 '!H483</f>
        <v>3641.1000000000004</v>
      </c>
      <c r="H511" s="12">
        <f>'прил 3 '!I483</f>
        <v>3273.9</v>
      </c>
      <c r="I511" s="12">
        <f t="shared" si="89"/>
        <v>89.9151355359644</v>
      </c>
      <c r="J511" s="12">
        <f t="shared" si="88"/>
        <v>89.9151355359644</v>
      </c>
    </row>
    <row r="512" spans="1:10" ht="60">
      <c r="A512" s="10" t="s">
        <v>534</v>
      </c>
      <c r="B512" s="11" t="s">
        <v>77</v>
      </c>
      <c r="C512" s="11" t="s">
        <v>49</v>
      </c>
      <c r="D512" s="11" t="s">
        <v>256</v>
      </c>
      <c r="E512" s="11"/>
      <c r="F512" s="29">
        <f aca="true" t="shared" si="99" ref="F512:H515">F513</f>
        <v>598.3</v>
      </c>
      <c r="G512" s="29">
        <f t="shared" si="99"/>
        <v>598.3</v>
      </c>
      <c r="H512" s="29">
        <f t="shared" si="99"/>
        <v>0</v>
      </c>
      <c r="I512" s="12">
        <f t="shared" si="89"/>
        <v>0</v>
      </c>
      <c r="J512" s="12">
        <f t="shared" si="88"/>
        <v>0</v>
      </c>
    </row>
    <row r="513" spans="1:10" ht="30">
      <c r="A513" s="13" t="s">
        <v>540</v>
      </c>
      <c r="B513" s="11" t="s">
        <v>77</v>
      </c>
      <c r="C513" s="11" t="s">
        <v>49</v>
      </c>
      <c r="D513" s="11" t="s">
        <v>255</v>
      </c>
      <c r="E513" s="11"/>
      <c r="F513" s="12">
        <f t="shared" si="99"/>
        <v>598.3</v>
      </c>
      <c r="G513" s="12">
        <f t="shared" si="99"/>
        <v>598.3</v>
      </c>
      <c r="H513" s="12">
        <f t="shared" si="99"/>
        <v>0</v>
      </c>
      <c r="I513" s="12">
        <f t="shared" si="89"/>
        <v>0</v>
      </c>
      <c r="J513" s="12">
        <f t="shared" si="88"/>
        <v>0</v>
      </c>
    </row>
    <row r="514" spans="1:10" ht="30">
      <c r="A514" s="13" t="s">
        <v>542</v>
      </c>
      <c r="B514" s="11" t="s">
        <v>77</v>
      </c>
      <c r="C514" s="11" t="s">
        <v>49</v>
      </c>
      <c r="D514" s="11" t="s">
        <v>541</v>
      </c>
      <c r="E514" s="11"/>
      <c r="F514" s="12">
        <f t="shared" si="99"/>
        <v>598.3</v>
      </c>
      <c r="G514" s="12">
        <f t="shared" si="99"/>
        <v>598.3</v>
      </c>
      <c r="H514" s="12">
        <f t="shared" si="99"/>
        <v>0</v>
      </c>
      <c r="I514" s="12">
        <f t="shared" si="89"/>
        <v>0</v>
      </c>
      <c r="J514" s="12">
        <f t="shared" si="88"/>
        <v>0</v>
      </c>
    </row>
    <row r="515" spans="1:10" ht="30">
      <c r="A515" s="13" t="s">
        <v>5</v>
      </c>
      <c r="B515" s="11" t="s">
        <v>77</v>
      </c>
      <c r="C515" s="11" t="s">
        <v>49</v>
      </c>
      <c r="D515" s="11" t="s">
        <v>541</v>
      </c>
      <c r="E515" s="11" t="s">
        <v>3</v>
      </c>
      <c r="F515" s="12">
        <f t="shared" si="99"/>
        <v>598.3</v>
      </c>
      <c r="G515" s="12">
        <f t="shared" si="99"/>
        <v>598.3</v>
      </c>
      <c r="H515" s="12">
        <f t="shared" si="99"/>
        <v>0</v>
      </c>
      <c r="I515" s="12">
        <f t="shared" si="89"/>
        <v>0</v>
      </c>
      <c r="J515" s="12">
        <f t="shared" si="88"/>
        <v>0</v>
      </c>
    </row>
    <row r="516" spans="1:10" ht="30">
      <c r="A516" s="13" t="s">
        <v>6</v>
      </c>
      <c r="B516" s="11" t="s">
        <v>77</v>
      </c>
      <c r="C516" s="11" t="s">
        <v>49</v>
      </c>
      <c r="D516" s="11" t="s">
        <v>541</v>
      </c>
      <c r="E516" s="11" t="s">
        <v>4</v>
      </c>
      <c r="F516" s="12">
        <f>'прил 3 '!G488</f>
        <v>598.3</v>
      </c>
      <c r="G516" s="12">
        <f>'прил 3 '!H488</f>
        <v>598.3</v>
      </c>
      <c r="H516" s="12">
        <f>'прил 3 '!I488</f>
        <v>0</v>
      </c>
      <c r="I516" s="12">
        <f t="shared" si="89"/>
        <v>0</v>
      </c>
      <c r="J516" s="12">
        <f t="shared" si="88"/>
        <v>0</v>
      </c>
    </row>
    <row r="517" spans="1:10" ht="60">
      <c r="A517" s="14" t="s">
        <v>545</v>
      </c>
      <c r="B517" s="11" t="s">
        <v>77</v>
      </c>
      <c r="C517" s="11" t="s">
        <v>49</v>
      </c>
      <c r="D517" s="11" t="s">
        <v>344</v>
      </c>
      <c r="E517" s="11"/>
      <c r="F517" s="12">
        <f>F518+F531</f>
        <v>91582.2</v>
      </c>
      <c r="G517" s="12">
        <f>G518+G531</f>
        <v>91582.2</v>
      </c>
      <c r="H517" s="12">
        <f>H518+H531</f>
        <v>74428.4</v>
      </c>
      <c r="I517" s="12">
        <f t="shared" si="89"/>
        <v>81.26950433599542</v>
      </c>
      <c r="J517" s="12">
        <f t="shared" si="88"/>
        <v>81.26950433599542</v>
      </c>
    </row>
    <row r="518" spans="1:10" ht="45">
      <c r="A518" s="14" t="s">
        <v>346</v>
      </c>
      <c r="B518" s="11" t="s">
        <v>77</v>
      </c>
      <c r="C518" s="11" t="s">
        <v>49</v>
      </c>
      <c r="D518" s="11" t="s">
        <v>345</v>
      </c>
      <c r="E518" s="11"/>
      <c r="F518" s="12">
        <f>F519+F523+F527</f>
        <v>46961</v>
      </c>
      <c r="G518" s="12">
        <f>G519+G523+G527</f>
        <v>46961</v>
      </c>
      <c r="H518" s="12">
        <f>H519+H523+H527</f>
        <v>41837.7</v>
      </c>
      <c r="I518" s="12">
        <f t="shared" si="89"/>
        <v>89.09030897979173</v>
      </c>
      <c r="J518" s="12">
        <f t="shared" si="88"/>
        <v>89.09030897979173</v>
      </c>
    </row>
    <row r="519" spans="1:10" ht="60">
      <c r="A519" s="13" t="s">
        <v>351</v>
      </c>
      <c r="B519" s="11" t="s">
        <v>77</v>
      </c>
      <c r="C519" s="11" t="s">
        <v>49</v>
      </c>
      <c r="D519" s="11" t="s">
        <v>352</v>
      </c>
      <c r="E519" s="11"/>
      <c r="F519" s="12">
        <f aca="true" t="shared" si="100" ref="F519:H521">F520</f>
        <v>21961</v>
      </c>
      <c r="G519" s="12">
        <f t="shared" si="100"/>
        <v>21961</v>
      </c>
      <c r="H519" s="12">
        <f t="shared" si="100"/>
        <v>19428.8</v>
      </c>
      <c r="I519" s="12">
        <f t="shared" si="89"/>
        <v>88.46955967396748</v>
      </c>
      <c r="J519" s="12">
        <f t="shared" si="88"/>
        <v>88.46955967396748</v>
      </c>
    </row>
    <row r="520" spans="1:10" ht="30">
      <c r="A520" s="13" t="s">
        <v>354</v>
      </c>
      <c r="B520" s="11" t="s">
        <v>77</v>
      </c>
      <c r="C520" s="11" t="s">
        <v>49</v>
      </c>
      <c r="D520" s="11" t="s">
        <v>353</v>
      </c>
      <c r="E520" s="11"/>
      <c r="F520" s="12">
        <f t="shared" si="100"/>
        <v>21961</v>
      </c>
      <c r="G520" s="12">
        <f t="shared" si="100"/>
        <v>21961</v>
      </c>
      <c r="H520" s="12">
        <f t="shared" si="100"/>
        <v>19428.8</v>
      </c>
      <c r="I520" s="12">
        <f t="shared" si="89"/>
        <v>88.46955967396748</v>
      </c>
      <c r="J520" s="12">
        <f t="shared" si="88"/>
        <v>88.46955967396748</v>
      </c>
    </row>
    <row r="521" spans="1:10" ht="30">
      <c r="A521" s="13" t="s">
        <v>21</v>
      </c>
      <c r="B521" s="11" t="s">
        <v>77</v>
      </c>
      <c r="C521" s="11" t="s">
        <v>49</v>
      </c>
      <c r="D521" s="11" t="s">
        <v>353</v>
      </c>
      <c r="E521" s="11" t="s">
        <v>20</v>
      </c>
      <c r="F521" s="12">
        <f t="shared" si="100"/>
        <v>21961</v>
      </c>
      <c r="G521" s="12">
        <f t="shared" si="100"/>
        <v>21961</v>
      </c>
      <c r="H521" s="12">
        <f t="shared" si="100"/>
        <v>19428.8</v>
      </c>
      <c r="I521" s="12">
        <f t="shared" si="89"/>
        <v>88.46955967396748</v>
      </c>
      <c r="J521" s="12">
        <f t="shared" si="88"/>
        <v>88.46955967396748</v>
      </c>
    </row>
    <row r="522" spans="1:10" ht="15">
      <c r="A522" s="13" t="s">
        <v>87</v>
      </c>
      <c r="B522" s="11" t="s">
        <v>77</v>
      </c>
      <c r="C522" s="11" t="s">
        <v>49</v>
      </c>
      <c r="D522" s="11" t="s">
        <v>353</v>
      </c>
      <c r="E522" s="11" t="s">
        <v>72</v>
      </c>
      <c r="F522" s="12">
        <f>'прил 3 '!G494</f>
        <v>21961</v>
      </c>
      <c r="G522" s="12">
        <f>'прил 3 '!H494</f>
        <v>21961</v>
      </c>
      <c r="H522" s="12">
        <f>'прил 3 '!I494</f>
        <v>19428.8</v>
      </c>
      <c r="I522" s="12">
        <f t="shared" si="89"/>
        <v>88.46955967396748</v>
      </c>
      <c r="J522" s="12">
        <f t="shared" si="88"/>
        <v>88.46955967396748</v>
      </c>
    </row>
    <row r="523" spans="1:10" ht="30">
      <c r="A523" s="13" t="s">
        <v>355</v>
      </c>
      <c r="B523" s="11" t="s">
        <v>77</v>
      </c>
      <c r="C523" s="11" t="s">
        <v>49</v>
      </c>
      <c r="D523" s="11" t="s">
        <v>357</v>
      </c>
      <c r="E523" s="11"/>
      <c r="F523" s="12">
        <f aca="true" t="shared" si="101" ref="F523:H525">F524</f>
        <v>12000</v>
      </c>
      <c r="G523" s="12">
        <f t="shared" si="101"/>
        <v>12000</v>
      </c>
      <c r="H523" s="12">
        <f t="shared" si="101"/>
        <v>9462.2</v>
      </c>
      <c r="I523" s="12">
        <f t="shared" si="89"/>
        <v>78.85166666666667</v>
      </c>
      <c r="J523" s="12">
        <f t="shared" si="88"/>
        <v>78.85166666666667</v>
      </c>
    </row>
    <row r="524" spans="1:10" ht="15">
      <c r="A524" s="13" t="s">
        <v>270</v>
      </c>
      <c r="B524" s="11" t="s">
        <v>77</v>
      </c>
      <c r="C524" s="11" t="s">
        <v>49</v>
      </c>
      <c r="D524" s="11" t="s">
        <v>356</v>
      </c>
      <c r="E524" s="11"/>
      <c r="F524" s="12">
        <f t="shared" si="101"/>
        <v>12000</v>
      </c>
      <c r="G524" s="12">
        <f t="shared" si="101"/>
        <v>12000</v>
      </c>
      <c r="H524" s="12">
        <f t="shared" si="101"/>
        <v>9462.2</v>
      </c>
      <c r="I524" s="12">
        <f t="shared" si="89"/>
        <v>78.85166666666667</v>
      </c>
      <c r="J524" s="12">
        <f t="shared" si="88"/>
        <v>78.85166666666667</v>
      </c>
    </row>
    <row r="525" spans="1:10" ht="30">
      <c r="A525" s="13" t="s">
        <v>21</v>
      </c>
      <c r="B525" s="11" t="s">
        <v>77</v>
      </c>
      <c r="C525" s="11" t="s">
        <v>49</v>
      </c>
      <c r="D525" s="11" t="s">
        <v>356</v>
      </c>
      <c r="E525" s="11" t="s">
        <v>20</v>
      </c>
      <c r="F525" s="12">
        <f t="shared" si="101"/>
        <v>12000</v>
      </c>
      <c r="G525" s="12">
        <f t="shared" si="101"/>
        <v>12000</v>
      </c>
      <c r="H525" s="12">
        <f t="shared" si="101"/>
        <v>9462.2</v>
      </c>
      <c r="I525" s="12">
        <f t="shared" si="89"/>
        <v>78.85166666666667</v>
      </c>
      <c r="J525" s="12">
        <f t="shared" si="88"/>
        <v>78.85166666666667</v>
      </c>
    </row>
    <row r="526" spans="1:10" ht="15">
      <c r="A526" s="13" t="s">
        <v>87</v>
      </c>
      <c r="B526" s="11" t="s">
        <v>77</v>
      </c>
      <c r="C526" s="11" t="s">
        <v>49</v>
      </c>
      <c r="D526" s="11" t="s">
        <v>356</v>
      </c>
      <c r="E526" s="11" t="s">
        <v>72</v>
      </c>
      <c r="F526" s="12">
        <f>'прил 3 '!G498</f>
        <v>12000</v>
      </c>
      <c r="G526" s="12">
        <f>'прил 3 '!H498</f>
        <v>12000</v>
      </c>
      <c r="H526" s="12">
        <f>'прил 3 '!I498</f>
        <v>9462.2</v>
      </c>
      <c r="I526" s="12">
        <f t="shared" si="89"/>
        <v>78.85166666666667</v>
      </c>
      <c r="J526" s="12">
        <f t="shared" si="88"/>
        <v>78.85166666666667</v>
      </c>
    </row>
    <row r="527" spans="1:10" ht="30">
      <c r="A527" s="14" t="s">
        <v>593</v>
      </c>
      <c r="B527" s="11" t="s">
        <v>77</v>
      </c>
      <c r="C527" s="11" t="s">
        <v>49</v>
      </c>
      <c r="D527" s="11" t="s">
        <v>592</v>
      </c>
      <c r="E527" s="11"/>
      <c r="F527" s="12">
        <f aca="true" t="shared" si="102" ref="F527:H529">F528</f>
        <v>13000</v>
      </c>
      <c r="G527" s="12">
        <f t="shared" si="102"/>
        <v>13000</v>
      </c>
      <c r="H527" s="12">
        <f t="shared" si="102"/>
        <v>12946.7</v>
      </c>
      <c r="I527" s="12">
        <f t="shared" si="89"/>
        <v>99.59</v>
      </c>
      <c r="J527" s="12">
        <f t="shared" si="88"/>
        <v>99.59</v>
      </c>
    </row>
    <row r="528" spans="1:10" ht="30">
      <c r="A528" s="13" t="s">
        <v>669</v>
      </c>
      <c r="B528" s="11" t="s">
        <v>77</v>
      </c>
      <c r="C528" s="11" t="s">
        <v>49</v>
      </c>
      <c r="D528" s="11" t="s">
        <v>668</v>
      </c>
      <c r="E528" s="11"/>
      <c r="F528" s="12">
        <f t="shared" si="102"/>
        <v>13000</v>
      </c>
      <c r="G528" s="12">
        <f t="shared" si="102"/>
        <v>13000</v>
      </c>
      <c r="H528" s="12">
        <f t="shared" si="102"/>
        <v>12946.7</v>
      </c>
      <c r="I528" s="12">
        <f t="shared" si="89"/>
        <v>99.59</v>
      </c>
      <c r="J528" s="12">
        <f t="shared" si="88"/>
        <v>99.59</v>
      </c>
    </row>
    <row r="529" spans="1:10" ht="30">
      <c r="A529" s="13" t="s">
        <v>21</v>
      </c>
      <c r="B529" s="11" t="s">
        <v>77</v>
      </c>
      <c r="C529" s="11" t="s">
        <v>49</v>
      </c>
      <c r="D529" s="11" t="s">
        <v>668</v>
      </c>
      <c r="E529" s="11" t="s">
        <v>20</v>
      </c>
      <c r="F529" s="12">
        <f t="shared" si="102"/>
        <v>13000</v>
      </c>
      <c r="G529" s="12">
        <f t="shared" si="102"/>
        <v>13000</v>
      </c>
      <c r="H529" s="12">
        <f t="shared" si="102"/>
        <v>12946.7</v>
      </c>
      <c r="I529" s="12">
        <f t="shared" si="89"/>
        <v>99.59</v>
      </c>
      <c r="J529" s="12">
        <f t="shared" si="88"/>
        <v>99.59</v>
      </c>
    </row>
    <row r="530" spans="1:10" ht="15">
      <c r="A530" s="13" t="s">
        <v>87</v>
      </c>
      <c r="B530" s="11" t="s">
        <v>77</v>
      </c>
      <c r="C530" s="11" t="s">
        <v>49</v>
      </c>
      <c r="D530" s="11" t="s">
        <v>668</v>
      </c>
      <c r="E530" s="11" t="s">
        <v>72</v>
      </c>
      <c r="F530" s="12">
        <f>'прил 3 '!G502</f>
        <v>13000</v>
      </c>
      <c r="G530" s="12">
        <f>'прил 3 '!H502</f>
        <v>13000</v>
      </c>
      <c r="H530" s="12">
        <f>'прил 3 '!I502</f>
        <v>12946.7</v>
      </c>
      <c r="I530" s="12">
        <f t="shared" si="89"/>
        <v>99.59</v>
      </c>
      <c r="J530" s="12">
        <f t="shared" si="88"/>
        <v>99.59</v>
      </c>
    </row>
    <row r="531" spans="1:10" ht="30">
      <c r="A531" s="14" t="s">
        <v>347</v>
      </c>
      <c r="B531" s="11" t="s">
        <v>77</v>
      </c>
      <c r="C531" s="11" t="s">
        <v>49</v>
      </c>
      <c r="D531" s="11" t="s">
        <v>349</v>
      </c>
      <c r="E531" s="11"/>
      <c r="F531" s="12">
        <f>F532+F536+F540</f>
        <v>44621.2</v>
      </c>
      <c r="G531" s="12">
        <f>G532+G536+G540</f>
        <v>44621.2</v>
      </c>
      <c r="H531" s="12">
        <f>H532+H536+H540</f>
        <v>32590.699999999997</v>
      </c>
      <c r="I531" s="12">
        <f t="shared" si="89"/>
        <v>73.0386004858677</v>
      </c>
      <c r="J531" s="12">
        <f aca="true" t="shared" si="103" ref="J531:J597">H531/G531*100</f>
        <v>73.0386004858677</v>
      </c>
    </row>
    <row r="532" spans="1:10" ht="30">
      <c r="A532" s="13" t="s">
        <v>358</v>
      </c>
      <c r="B532" s="11" t="s">
        <v>77</v>
      </c>
      <c r="C532" s="11" t="s">
        <v>49</v>
      </c>
      <c r="D532" s="11" t="s">
        <v>350</v>
      </c>
      <c r="E532" s="11"/>
      <c r="F532" s="12">
        <f aca="true" t="shared" si="104" ref="F532:H534">F533</f>
        <v>22465</v>
      </c>
      <c r="G532" s="12">
        <f t="shared" si="104"/>
        <v>22465</v>
      </c>
      <c r="H532" s="12">
        <f t="shared" si="104"/>
        <v>14270.1</v>
      </c>
      <c r="I532" s="12">
        <f aca="true" t="shared" si="105" ref="I532:I598">H532/F532*100</f>
        <v>63.52147785444024</v>
      </c>
      <c r="J532" s="12">
        <f t="shared" si="103"/>
        <v>63.52147785444024</v>
      </c>
    </row>
    <row r="533" spans="1:10" ht="30">
      <c r="A533" s="14" t="s">
        <v>546</v>
      </c>
      <c r="B533" s="11" t="s">
        <v>77</v>
      </c>
      <c r="C533" s="11" t="s">
        <v>49</v>
      </c>
      <c r="D533" s="11" t="s">
        <v>359</v>
      </c>
      <c r="E533" s="11"/>
      <c r="F533" s="12">
        <f t="shared" si="104"/>
        <v>22465</v>
      </c>
      <c r="G533" s="12">
        <f t="shared" si="104"/>
        <v>22465</v>
      </c>
      <c r="H533" s="12">
        <f t="shared" si="104"/>
        <v>14270.1</v>
      </c>
      <c r="I533" s="12">
        <f t="shared" si="105"/>
        <v>63.52147785444024</v>
      </c>
      <c r="J533" s="12">
        <f t="shared" si="103"/>
        <v>63.52147785444024</v>
      </c>
    </row>
    <row r="534" spans="1:10" ht="30">
      <c r="A534" s="13" t="s">
        <v>21</v>
      </c>
      <c r="B534" s="11" t="s">
        <v>77</v>
      </c>
      <c r="C534" s="11" t="s">
        <v>49</v>
      </c>
      <c r="D534" s="11" t="s">
        <v>359</v>
      </c>
      <c r="E534" s="11" t="s">
        <v>20</v>
      </c>
      <c r="F534" s="12">
        <f t="shared" si="104"/>
        <v>22465</v>
      </c>
      <c r="G534" s="12">
        <f t="shared" si="104"/>
        <v>22465</v>
      </c>
      <c r="H534" s="12">
        <f t="shared" si="104"/>
        <v>14270.1</v>
      </c>
      <c r="I534" s="12">
        <f t="shared" si="105"/>
        <v>63.52147785444024</v>
      </c>
      <c r="J534" s="12">
        <f t="shared" si="103"/>
        <v>63.52147785444024</v>
      </c>
    </row>
    <row r="535" spans="1:10" ht="15">
      <c r="A535" s="13" t="s">
        <v>87</v>
      </c>
      <c r="B535" s="11" t="s">
        <v>77</v>
      </c>
      <c r="C535" s="11" t="s">
        <v>49</v>
      </c>
      <c r="D535" s="11" t="s">
        <v>359</v>
      </c>
      <c r="E535" s="11" t="s">
        <v>72</v>
      </c>
      <c r="F535" s="12">
        <f>'прил 3 '!G507</f>
        <v>22465</v>
      </c>
      <c r="G535" s="12">
        <f>'прил 3 '!H507</f>
        <v>22465</v>
      </c>
      <c r="H535" s="12">
        <f>'прил 3 '!I507</f>
        <v>14270.1</v>
      </c>
      <c r="I535" s="12">
        <f t="shared" si="105"/>
        <v>63.52147785444024</v>
      </c>
      <c r="J535" s="12">
        <f t="shared" si="103"/>
        <v>63.52147785444024</v>
      </c>
    </row>
    <row r="536" spans="1:10" ht="30">
      <c r="A536" s="13" t="s">
        <v>317</v>
      </c>
      <c r="B536" s="11" t="s">
        <v>77</v>
      </c>
      <c r="C536" s="11" t="s">
        <v>49</v>
      </c>
      <c r="D536" s="11" t="s">
        <v>361</v>
      </c>
      <c r="E536" s="11"/>
      <c r="F536" s="12">
        <f aca="true" t="shared" si="106" ref="F536:H538">F537</f>
        <v>10656.2</v>
      </c>
      <c r="G536" s="12">
        <f t="shared" si="106"/>
        <v>10656.2</v>
      </c>
      <c r="H536" s="12">
        <f t="shared" si="106"/>
        <v>8145.7</v>
      </c>
      <c r="I536" s="12">
        <f t="shared" si="105"/>
        <v>76.44094517745536</v>
      </c>
      <c r="J536" s="12">
        <f t="shared" si="103"/>
        <v>76.44094517745536</v>
      </c>
    </row>
    <row r="537" spans="1:10" ht="15">
      <c r="A537" s="13" t="s">
        <v>547</v>
      </c>
      <c r="B537" s="11" t="s">
        <v>77</v>
      </c>
      <c r="C537" s="11" t="s">
        <v>49</v>
      </c>
      <c r="D537" s="11" t="s">
        <v>360</v>
      </c>
      <c r="E537" s="11"/>
      <c r="F537" s="12">
        <f t="shared" si="106"/>
        <v>10656.2</v>
      </c>
      <c r="G537" s="12">
        <f t="shared" si="106"/>
        <v>10656.2</v>
      </c>
      <c r="H537" s="12">
        <f t="shared" si="106"/>
        <v>8145.7</v>
      </c>
      <c r="I537" s="12">
        <f t="shared" si="105"/>
        <v>76.44094517745536</v>
      </c>
      <c r="J537" s="12">
        <f t="shared" si="103"/>
        <v>76.44094517745536</v>
      </c>
    </row>
    <row r="538" spans="1:10" ht="30">
      <c r="A538" s="13" t="s">
        <v>21</v>
      </c>
      <c r="B538" s="11" t="s">
        <v>77</v>
      </c>
      <c r="C538" s="11" t="s">
        <v>49</v>
      </c>
      <c r="D538" s="11" t="s">
        <v>360</v>
      </c>
      <c r="E538" s="11" t="s">
        <v>20</v>
      </c>
      <c r="F538" s="12">
        <f t="shared" si="106"/>
        <v>10656.2</v>
      </c>
      <c r="G538" s="12">
        <f t="shared" si="106"/>
        <v>10656.2</v>
      </c>
      <c r="H538" s="12">
        <f t="shared" si="106"/>
        <v>8145.7</v>
      </c>
      <c r="I538" s="12">
        <f t="shared" si="105"/>
        <v>76.44094517745536</v>
      </c>
      <c r="J538" s="12">
        <f t="shared" si="103"/>
        <v>76.44094517745536</v>
      </c>
    </row>
    <row r="539" spans="1:10" ht="15">
      <c r="A539" s="13" t="s">
        <v>87</v>
      </c>
      <c r="B539" s="11" t="s">
        <v>77</v>
      </c>
      <c r="C539" s="11" t="s">
        <v>49</v>
      </c>
      <c r="D539" s="11" t="s">
        <v>360</v>
      </c>
      <c r="E539" s="11" t="s">
        <v>72</v>
      </c>
      <c r="F539" s="12">
        <f>'прил 3 '!G511</f>
        <v>10656.2</v>
      </c>
      <c r="G539" s="12">
        <f>'прил 3 '!H511</f>
        <v>10656.2</v>
      </c>
      <c r="H539" s="12">
        <f>'прил 3 '!I511</f>
        <v>8145.7</v>
      </c>
      <c r="I539" s="12">
        <f t="shared" si="105"/>
        <v>76.44094517745536</v>
      </c>
      <c r="J539" s="12">
        <f t="shared" si="103"/>
        <v>76.44094517745536</v>
      </c>
    </row>
    <row r="540" spans="1:10" ht="15">
      <c r="A540" s="13" t="s">
        <v>363</v>
      </c>
      <c r="B540" s="11" t="s">
        <v>77</v>
      </c>
      <c r="C540" s="11" t="s">
        <v>49</v>
      </c>
      <c r="D540" s="11" t="s">
        <v>364</v>
      </c>
      <c r="E540" s="11"/>
      <c r="F540" s="12">
        <f aca="true" t="shared" si="107" ref="F540:H542">F541</f>
        <v>11500</v>
      </c>
      <c r="G540" s="12">
        <f t="shared" si="107"/>
        <v>11500</v>
      </c>
      <c r="H540" s="12">
        <f t="shared" si="107"/>
        <v>10174.9</v>
      </c>
      <c r="I540" s="12">
        <f t="shared" si="105"/>
        <v>88.47739130434782</v>
      </c>
      <c r="J540" s="12">
        <f t="shared" si="103"/>
        <v>88.47739130434782</v>
      </c>
    </row>
    <row r="541" spans="1:10" ht="15">
      <c r="A541" s="13" t="s">
        <v>79</v>
      </c>
      <c r="B541" s="11" t="s">
        <v>77</v>
      </c>
      <c r="C541" s="11" t="s">
        <v>49</v>
      </c>
      <c r="D541" s="11" t="s">
        <v>362</v>
      </c>
      <c r="E541" s="11"/>
      <c r="F541" s="12">
        <f t="shared" si="107"/>
        <v>11500</v>
      </c>
      <c r="G541" s="12">
        <f t="shared" si="107"/>
        <v>11500</v>
      </c>
      <c r="H541" s="12">
        <f t="shared" si="107"/>
        <v>10174.9</v>
      </c>
      <c r="I541" s="12">
        <f t="shared" si="105"/>
        <v>88.47739130434782</v>
      </c>
      <c r="J541" s="12">
        <f t="shared" si="103"/>
        <v>88.47739130434782</v>
      </c>
    </row>
    <row r="542" spans="1:10" ht="30">
      <c r="A542" s="13" t="s">
        <v>21</v>
      </c>
      <c r="B542" s="11" t="s">
        <v>77</v>
      </c>
      <c r="C542" s="11" t="s">
        <v>49</v>
      </c>
      <c r="D542" s="11" t="s">
        <v>362</v>
      </c>
      <c r="E542" s="11" t="s">
        <v>20</v>
      </c>
      <c r="F542" s="12">
        <f t="shared" si="107"/>
        <v>11500</v>
      </c>
      <c r="G542" s="12">
        <f t="shared" si="107"/>
        <v>11500</v>
      </c>
      <c r="H542" s="12">
        <f t="shared" si="107"/>
        <v>10174.9</v>
      </c>
      <c r="I542" s="12">
        <f t="shared" si="105"/>
        <v>88.47739130434782</v>
      </c>
      <c r="J542" s="12">
        <f t="shared" si="103"/>
        <v>88.47739130434782</v>
      </c>
    </row>
    <row r="543" spans="1:10" ht="15">
      <c r="A543" s="13" t="s">
        <v>87</v>
      </c>
      <c r="B543" s="11" t="s">
        <v>77</v>
      </c>
      <c r="C543" s="11" t="s">
        <v>49</v>
      </c>
      <c r="D543" s="11" t="s">
        <v>362</v>
      </c>
      <c r="E543" s="11" t="s">
        <v>72</v>
      </c>
      <c r="F543" s="12">
        <f>'прил 3 '!G515</f>
        <v>11500</v>
      </c>
      <c r="G543" s="12">
        <f>'прил 3 '!H515</f>
        <v>11500</v>
      </c>
      <c r="H543" s="12">
        <f>'прил 3 '!I515</f>
        <v>10174.9</v>
      </c>
      <c r="I543" s="12">
        <f t="shared" si="105"/>
        <v>88.47739130434782</v>
      </c>
      <c r="J543" s="12">
        <f t="shared" si="103"/>
        <v>88.47739130434782</v>
      </c>
    </row>
    <row r="544" spans="1:10" ht="15">
      <c r="A544" s="14" t="s">
        <v>341</v>
      </c>
      <c r="B544" s="11" t="s">
        <v>77</v>
      </c>
      <c r="C544" s="11" t="s">
        <v>49</v>
      </c>
      <c r="D544" s="11" t="s">
        <v>161</v>
      </c>
      <c r="E544" s="11"/>
      <c r="F544" s="12">
        <f>F556+F548+F562+F551+F545+F559</f>
        <v>16367.5</v>
      </c>
      <c r="G544" s="12">
        <f>G556+G548+G562+G551+G545+G559</f>
        <v>17663.5</v>
      </c>
      <c r="H544" s="12">
        <f>H556+H548+H562+H551+H545+H559</f>
        <v>15357.5</v>
      </c>
      <c r="I544" s="12">
        <f t="shared" si="105"/>
        <v>93.82923476401405</v>
      </c>
      <c r="J544" s="12">
        <f t="shared" si="103"/>
        <v>86.94482973363151</v>
      </c>
    </row>
    <row r="545" spans="1:10" ht="30">
      <c r="A545" s="14" t="s">
        <v>762</v>
      </c>
      <c r="B545" s="11" t="s">
        <v>77</v>
      </c>
      <c r="C545" s="11" t="s">
        <v>49</v>
      </c>
      <c r="D545" s="11" t="s">
        <v>750</v>
      </c>
      <c r="E545" s="11"/>
      <c r="F545" s="12">
        <f aca="true" t="shared" si="108" ref="F545:H546">F546</f>
        <v>1000</v>
      </c>
      <c r="G545" s="12">
        <f t="shared" si="108"/>
        <v>1000</v>
      </c>
      <c r="H545" s="12">
        <f t="shared" si="108"/>
        <v>970</v>
      </c>
      <c r="I545" s="12">
        <f t="shared" si="105"/>
        <v>97</v>
      </c>
      <c r="J545" s="12">
        <f t="shared" si="103"/>
        <v>97</v>
      </c>
    </row>
    <row r="546" spans="1:10" ht="30">
      <c r="A546" s="13" t="s">
        <v>21</v>
      </c>
      <c r="B546" s="11" t="s">
        <v>77</v>
      </c>
      <c r="C546" s="11" t="s">
        <v>49</v>
      </c>
      <c r="D546" s="11" t="s">
        <v>750</v>
      </c>
      <c r="E546" s="11" t="s">
        <v>20</v>
      </c>
      <c r="F546" s="12">
        <f t="shared" si="108"/>
        <v>1000</v>
      </c>
      <c r="G546" s="12">
        <f t="shared" si="108"/>
        <v>1000</v>
      </c>
      <c r="H546" s="12">
        <f t="shared" si="108"/>
        <v>970</v>
      </c>
      <c r="I546" s="12">
        <f t="shared" si="105"/>
        <v>97</v>
      </c>
      <c r="J546" s="12">
        <f t="shared" si="103"/>
        <v>97</v>
      </c>
    </row>
    <row r="547" spans="1:10" ht="15">
      <c r="A547" s="13" t="s">
        <v>87</v>
      </c>
      <c r="B547" s="11" t="s">
        <v>77</v>
      </c>
      <c r="C547" s="11" t="s">
        <v>49</v>
      </c>
      <c r="D547" s="11" t="s">
        <v>750</v>
      </c>
      <c r="E547" s="11" t="s">
        <v>72</v>
      </c>
      <c r="F547" s="12">
        <f>'прил 3 '!G519</f>
        <v>1000</v>
      </c>
      <c r="G547" s="12">
        <f>'прил 3 '!H519</f>
        <v>1000</v>
      </c>
      <c r="H547" s="12">
        <f>'прил 3 '!I519</f>
        <v>970</v>
      </c>
      <c r="I547" s="12">
        <f t="shared" si="105"/>
        <v>97</v>
      </c>
      <c r="J547" s="12">
        <f t="shared" si="103"/>
        <v>97</v>
      </c>
    </row>
    <row r="548" spans="1:10" ht="15">
      <c r="A548" s="13" t="s">
        <v>686</v>
      </c>
      <c r="B548" s="11" t="s">
        <v>77</v>
      </c>
      <c r="C548" s="11" t="s">
        <v>49</v>
      </c>
      <c r="D548" s="11" t="s">
        <v>685</v>
      </c>
      <c r="E548" s="11"/>
      <c r="F548" s="12">
        <f aca="true" t="shared" si="109" ref="F548:H549">F549</f>
        <v>100</v>
      </c>
      <c r="G548" s="12">
        <f t="shared" si="109"/>
        <v>100</v>
      </c>
      <c r="H548" s="12">
        <f t="shared" si="109"/>
        <v>98.5</v>
      </c>
      <c r="I548" s="12">
        <f t="shared" si="105"/>
        <v>98.5</v>
      </c>
      <c r="J548" s="12">
        <f t="shared" si="103"/>
        <v>98.5</v>
      </c>
    </row>
    <row r="549" spans="1:10" ht="30">
      <c r="A549" s="13" t="s">
        <v>21</v>
      </c>
      <c r="B549" s="11" t="s">
        <v>77</v>
      </c>
      <c r="C549" s="11" t="s">
        <v>49</v>
      </c>
      <c r="D549" s="11" t="s">
        <v>685</v>
      </c>
      <c r="E549" s="11" t="s">
        <v>20</v>
      </c>
      <c r="F549" s="12">
        <f t="shared" si="109"/>
        <v>100</v>
      </c>
      <c r="G549" s="12">
        <f t="shared" si="109"/>
        <v>100</v>
      </c>
      <c r="H549" s="12">
        <f t="shared" si="109"/>
        <v>98.5</v>
      </c>
      <c r="I549" s="12">
        <f t="shared" si="105"/>
        <v>98.5</v>
      </c>
      <c r="J549" s="12">
        <f t="shared" si="103"/>
        <v>98.5</v>
      </c>
    </row>
    <row r="550" spans="1:10" ht="15">
      <c r="A550" s="13" t="s">
        <v>87</v>
      </c>
      <c r="B550" s="11" t="s">
        <v>77</v>
      </c>
      <c r="C550" s="11" t="s">
        <v>49</v>
      </c>
      <c r="D550" s="11" t="s">
        <v>685</v>
      </c>
      <c r="E550" s="11" t="s">
        <v>72</v>
      </c>
      <c r="F550" s="12">
        <f>'прил 3 '!G522</f>
        <v>100</v>
      </c>
      <c r="G550" s="12">
        <f>'прил 3 '!H522</f>
        <v>100</v>
      </c>
      <c r="H550" s="12">
        <f>'прил 3 '!I522</f>
        <v>98.5</v>
      </c>
      <c r="I550" s="12">
        <f t="shared" si="105"/>
        <v>98.5</v>
      </c>
      <c r="J550" s="12">
        <f t="shared" si="103"/>
        <v>98.5</v>
      </c>
    </row>
    <row r="551" spans="1:10" ht="15">
      <c r="A551" s="13" t="s">
        <v>745</v>
      </c>
      <c r="B551" s="11" t="s">
        <v>77</v>
      </c>
      <c r="C551" s="11" t="s">
        <v>49</v>
      </c>
      <c r="D551" s="11" t="s">
        <v>744</v>
      </c>
      <c r="E551" s="11"/>
      <c r="F551" s="12">
        <f>F554+F552</f>
        <v>800</v>
      </c>
      <c r="G551" s="12">
        <f>G554+G552</f>
        <v>800</v>
      </c>
      <c r="H551" s="12">
        <f>H554+H552</f>
        <v>0</v>
      </c>
      <c r="I551" s="12">
        <f t="shared" si="105"/>
        <v>0</v>
      </c>
      <c r="J551" s="12">
        <f t="shared" si="103"/>
        <v>0</v>
      </c>
    </row>
    <row r="552" spans="1:10" ht="30">
      <c r="A552" s="10" t="s">
        <v>5</v>
      </c>
      <c r="B552" s="11" t="s">
        <v>77</v>
      </c>
      <c r="C552" s="11" t="s">
        <v>49</v>
      </c>
      <c r="D552" s="11" t="s">
        <v>744</v>
      </c>
      <c r="E552" s="11" t="s">
        <v>3</v>
      </c>
      <c r="F552" s="12">
        <f>F553</f>
        <v>600</v>
      </c>
      <c r="G552" s="12">
        <f>G553</f>
        <v>600</v>
      </c>
      <c r="H552" s="12">
        <f>H553</f>
        <v>0</v>
      </c>
      <c r="I552" s="12">
        <f t="shared" si="105"/>
        <v>0</v>
      </c>
      <c r="J552" s="12">
        <f t="shared" si="103"/>
        <v>0</v>
      </c>
    </row>
    <row r="553" spans="1:10" ht="30">
      <c r="A553" s="10" t="s">
        <v>6</v>
      </c>
      <c r="B553" s="11" t="s">
        <v>77</v>
      </c>
      <c r="C553" s="11" t="s">
        <v>49</v>
      </c>
      <c r="D553" s="11" t="s">
        <v>744</v>
      </c>
      <c r="E553" s="11" t="s">
        <v>4</v>
      </c>
      <c r="F553" s="12">
        <f>'прил 3 '!G525</f>
        <v>600</v>
      </c>
      <c r="G553" s="12">
        <f>'прил 3 '!H525</f>
        <v>600</v>
      </c>
      <c r="H553" s="12">
        <f>'прил 3 '!I525</f>
        <v>0</v>
      </c>
      <c r="I553" s="12">
        <f t="shared" si="105"/>
        <v>0</v>
      </c>
      <c r="J553" s="12">
        <f t="shared" si="103"/>
        <v>0</v>
      </c>
    </row>
    <row r="554" spans="1:10" ht="30">
      <c r="A554" s="13" t="s">
        <v>21</v>
      </c>
      <c r="B554" s="11" t="s">
        <v>77</v>
      </c>
      <c r="C554" s="11" t="s">
        <v>49</v>
      </c>
      <c r="D554" s="11" t="s">
        <v>744</v>
      </c>
      <c r="E554" s="11" t="s">
        <v>20</v>
      </c>
      <c r="F554" s="12">
        <f>F555</f>
        <v>200</v>
      </c>
      <c r="G554" s="12">
        <f>G555</f>
        <v>200</v>
      </c>
      <c r="H554" s="12">
        <f>H555</f>
        <v>0</v>
      </c>
      <c r="I554" s="12">
        <f t="shared" si="105"/>
        <v>0</v>
      </c>
      <c r="J554" s="12">
        <f t="shared" si="103"/>
        <v>0</v>
      </c>
    </row>
    <row r="555" spans="1:10" ht="15">
      <c r="A555" s="13" t="s">
        <v>87</v>
      </c>
      <c r="B555" s="11" t="s">
        <v>77</v>
      </c>
      <c r="C555" s="11" t="s">
        <v>49</v>
      </c>
      <c r="D555" s="11" t="s">
        <v>744</v>
      </c>
      <c r="E555" s="11" t="s">
        <v>72</v>
      </c>
      <c r="F555" s="12">
        <f>'прил 3 '!G527</f>
        <v>200</v>
      </c>
      <c r="G555" s="12">
        <f>'прил 3 '!H527</f>
        <v>200</v>
      </c>
      <c r="H555" s="12">
        <f>'прил 3 '!I527</f>
        <v>0</v>
      </c>
      <c r="I555" s="12">
        <f t="shared" si="105"/>
        <v>0</v>
      </c>
      <c r="J555" s="12">
        <f t="shared" si="103"/>
        <v>0</v>
      </c>
    </row>
    <row r="556" spans="1:10" ht="30">
      <c r="A556" s="13" t="s">
        <v>589</v>
      </c>
      <c r="B556" s="11" t="s">
        <v>77</v>
      </c>
      <c r="C556" s="11" t="s">
        <v>49</v>
      </c>
      <c r="D556" s="11" t="s">
        <v>588</v>
      </c>
      <c r="E556" s="11"/>
      <c r="F556" s="12">
        <f aca="true" t="shared" si="110" ref="F556:H557">F557</f>
        <v>1000</v>
      </c>
      <c r="G556" s="12">
        <f t="shared" si="110"/>
        <v>1000</v>
      </c>
      <c r="H556" s="12">
        <f t="shared" si="110"/>
        <v>821.5</v>
      </c>
      <c r="I556" s="12">
        <f t="shared" si="105"/>
        <v>82.15</v>
      </c>
      <c r="J556" s="12">
        <f t="shared" si="103"/>
        <v>82.15</v>
      </c>
    </row>
    <row r="557" spans="1:10" ht="30">
      <c r="A557" s="13" t="s">
        <v>21</v>
      </c>
      <c r="B557" s="11" t="s">
        <v>77</v>
      </c>
      <c r="C557" s="11" t="s">
        <v>49</v>
      </c>
      <c r="D557" s="11" t="s">
        <v>588</v>
      </c>
      <c r="E557" s="11" t="s">
        <v>20</v>
      </c>
      <c r="F557" s="12">
        <f t="shared" si="110"/>
        <v>1000</v>
      </c>
      <c r="G557" s="12">
        <f t="shared" si="110"/>
        <v>1000</v>
      </c>
      <c r="H557" s="12">
        <f t="shared" si="110"/>
        <v>821.5</v>
      </c>
      <c r="I557" s="12">
        <f t="shared" si="105"/>
        <v>82.15</v>
      </c>
      <c r="J557" s="12">
        <f t="shared" si="103"/>
        <v>82.15</v>
      </c>
    </row>
    <row r="558" spans="1:10" ht="15">
      <c r="A558" s="13" t="s">
        <v>87</v>
      </c>
      <c r="B558" s="11" t="s">
        <v>77</v>
      </c>
      <c r="C558" s="11" t="s">
        <v>49</v>
      </c>
      <c r="D558" s="11" t="s">
        <v>588</v>
      </c>
      <c r="E558" s="11" t="s">
        <v>72</v>
      </c>
      <c r="F558" s="12">
        <f>'прил 3 '!G530</f>
        <v>1000</v>
      </c>
      <c r="G558" s="12">
        <f>'прил 3 '!H530</f>
        <v>1000</v>
      </c>
      <c r="H558" s="12">
        <f>'прил 3 '!I530</f>
        <v>821.5</v>
      </c>
      <c r="I558" s="12">
        <f t="shared" si="105"/>
        <v>82.15</v>
      </c>
      <c r="J558" s="12">
        <f t="shared" si="103"/>
        <v>82.15</v>
      </c>
    </row>
    <row r="559" spans="1:10" ht="60">
      <c r="A559" s="10" t="s">
        <v>795</v>
      </c>
      <c r="B559" s="11" t="s">
        <v>77</v>
      </c>
      <c r="C559" s="11" t="s">
        <v>49</v>
      </c>
      <c r="D559" s="11" t="s">
        <v>794</v>
      </c>
      <c r="E559" s="11"/>
      <c r="F559" s="12">
        <f aca="true" t="shared" si="111" ref="F559:H560">F560</f>
        <v>0</v>
      </c>
      <c r="G559" s="12">
        <f t="shared" si="111"/>
        <v>1296</v>
      </c>
      <c r="H559" s="12">
        <f t="shared" si="111"/>
        <v>0</v>
      </c>
      <c r="I559" s="12">
        <v>0</v>
      </c>
      <c r="J559" s="12">
        <f t="shared" si="103"/>
        <v>0</v>
      </c>
    </row>
    <row r="560" spans="1:10" ht="30">
      <c r="A560" s="10" t="s">
        <v>5</v>
      </c>
      <c r="B560" s="11" t="s">
        <v>77</v>
      </c>
      <c r="C560" s="11" t="s">
        <v>49</v>
      </c>
      <c r="D560" s="11" t="s">
        <v>794</v>
      </c>
      <c r="E560" s="11" t="s">
        <v>3</v>
      </c>
      <c r="F560" s="12">
        <f t="shared" si="111"/>
        <v>0</v>
      </c>
      <c r="G560" s="12">
        <f t="shared" si="111"/>
        <v>1296</v>
      </c>
      <c r="H560" s="12">
        <f t="shared" si="111"/>
        <v>0</v>
      </c>
      <c r="I560" s="12">
        <v>0</v>
      </c>
      <c r="J560" s="12">
        <f t="shared" si="103"/>
        <v>0</v>
      </c>
    </row>
    <row r="561" spans="1:10" ht="30">
      <c r="A561" s="10" t="s">
        <v>6</v>
      </c>
      <c r="B561" s="11" t="s">
        <v>77</v>
      </c>
      <c r="C561" s="11" t="s">
        <v>49</v>
      </c>
      <c r="D561" s="11" t="s">
        <v>794</v>
      </c>
      <c r="E561" s="11" t="s">
        <v>4</v>
      </c>
      <c r="F561" s="12">
        <f>'прил 3 '!G533</f>
        <v>0</v>
      </c>
      <c r="G561" s="12">
        <f>'прил 3 '!H533</f>
        <v>1296</v>
      </c>
      <c r="H561" s="12">
        <f>'прил 3 '!I533</f>
        <v>0</v>
      </c>
      <c r="I561" s="12">
        <v>0</v>
      </c>
      <c r="J561" s="12">
        <f t="shared" si="103"/>
        <v>0</v>
      </c>
    </row>
    <row r="562" spans="1:10" ht="15">
      <c r="A562" s="10" t="s">
        <v>596</v>
      </c>
      <c r="B562" s="11" t="s">
        <v>77</v>
      </c>
      <c r="C562" s="11" t="s">
        <v>49</v>
      </c>
      <c r="D562" s="11" t="s">
        <v>595</v>
      </c>
      <c r="E562" s="11"/>
      <c r="F562" s="12">
        <f aca="true" t="shared" si="112" ref="F562:H564">F563</f>
        <v>13467.5</v>
      </c>
      <c r="G562" s="12">
        <f t="shared" si="112"/>
        <v>13467.5</v>
      </c>
      <c r="H562" s="12">
        <f t="shared" si="112"/>
        <v>13467.5</v>
      </c>
      <c r="I562" s="12">
        <f t="shared" si="105"/>
        <v>100</v>
      </c>
      <c r="J562" s="12">
        <f t="shared" si="103"/>
        <v>100</v>
      </c>
    </row>
    <row r="563" spans="1:10" ht="30">
      <c r="A563" s="13" t="s">
        <v>701</v>
      </c>
      <c r="B563" s="11" t="s">
        <v>77</v>
      </c>
      <c r="C563" s="11" t="s">
        <v>49</v>
      </c>
      <c r="D563" s="11" t="s">
        <v>700</v>
      </c>
      <c r="E563" s="11"/>
      <c r="F563" s="12">
        <f t="shared" si="112"/>
        <v>13467.5</v>
      </c>
      <c r="G563" s="12">
        <f t="shared" si="112"/>
        <v>13467.5</v>
      </c>
      <c r="H563" s="12">
        <f t="shared" si="112"/>
        <v>13467.5</v>
      </c>
      <c r="I563" s="12">
        <f t="shared" si="105"/>
        <v>100</v>
      </c>
      <c r="J563" s="12">
        <f t="shared" si="103"/>
        <v>100</v>
      </c>
    </row>
    <row r="564" spans="1:10" ht="30">
      <c r="A564" s="13" t="s">
        <v>21</v>
      </c>
      <c r="B564" s="11" t="s">
        <v>77</v>
      </c>
      <c r="C564" s="11" t="s">
        <v>49</v>
      </c>
      <c r="D564" s="11" t="s">
        <v>700</v>
      </c>
      <c r="E564" s="11" t="s">
        <v>20</v>
      </c>
      <c r="F564" s="12">
        <f t="shared" si="112"/>
        <v>13467.5</v>
      </c>
      <c r="G564" s="12">
        <f t="shared" si="112"/>
        <v>13467.5</v>
      </c>
      <c r="H564" s="12">
        <f t="shared" si="112"/>
        <v>13467.5</v>
      </c>
      <c r="I564" s="12">
        <f t="shared" si="105"/>
        <v>100</v>
      </c>
      <c r="J564" s="12">
        <f t="shared" si="103"/>
        <v>100</v>
      </c>
    </row>
    <row r="565" spans="1:10" ht="15">
      <c r="A565" s="13" t="s">
        <v>87</v>
      </c>
      <c r="B565" s="11" t="s">
        <v>77</v>
      </c>
      <c r="C565" s="11" t="s">
        <v>49</v>
      </c>
      <c r="D565" s="11" t="s">
        <v>700</v>
      </c>
      <c r="E565" s="11" t="s">
        <v>72</v>
      </c>
      <c r="F565" s="12">
        <f>'прил 3 '!G537</f>
        <v>13467.5</v>
      </c>
      <c r="G565" s="12">
        <f>'прил 3 '!H537</f>
        <v>13467.5</v>
      </c>
      <c r="H565" s="12">
        <f>'прил 3 '!I537</f>
        <v>13467.5</v>
      </c>
      <c r="I565" s="12">
        <f t="shared" si="105"/>
        <v>100</v>
      </c>
      <c r="J565" s="12">
        <f t="shared" si="103"/>
        <v>100</v>
      </c>
    </row>
    <row r="566" spans="1:10" ht="15">
      <c r="A566" s="13" t="s">
        <v>94</v>
      </c>
      <c r="B566" s="11" t="s">
        <v>77</v>
      </c>
      <c r="C566" s="11" t="s">
        <v>77</v>
      </c>
      <c r="D566" s="11"/>
      <c r="E566" s="11"/>
      <c r="F566" s="12">
        <f>F585+F567+F577</f>
        <v>48007.1</v>
      </c>
      <c r="G566" s="12">
        <f>G585+G567+G577</f>
        <v>48007.1</v>
      </c>
      <c r="H566" s="12">
        <f>H585+H567+H577</f>
        <v>38710.3</v>
      </c>
      <c r="I566" s="12">
        <f t="shared" si="105"/>
        <v>80.63453114226856</v>
      </c>
      <c r="J566" s="12">
        <f t="shared" si="103"/>
        <v>80.63453114226856</v>
      </c>
    </row>
    <row r="567" spans="1:10" ht="45">
      <c r="A567" s="14" t="s">
        <v>475</v>
      </c>
      <c r="B567" s="11" t="s">
        <v>77</v>
      </c>
      <c r="C567" s="11" t="s">
        <v>77</v>
      </c>
      <c r="D567" s="11" t="s">
        <v>192</v>
      </c>
      <c r="E567" s="11"/>
      <c r="F567" s="12">
        <f aca="true" t="shared" si="113" ref="F567:H569">F568</f>
        <v>9234</v>
      </c>
      <c r="G567" s="12">
        <f t="shared" si="113"/>
        <v>9234</v>
      </c>
      <c r="H567" s="12">
        <f t="shared" si="113"/>
        <v>8202.4</v>
      </c>
      <c r="I567" s="12">
        <f t="shared" si="105"/>
        <v>88.82824344812649</v>
      </c>
      <c r="J567" s="12">
        <f t="shared" si="103"/>
        <v>88.82824344812649</v>
      </c>
    </row>
    <row r="568" spans="1:10" ht="15">
      <c r="A568" s="14" t="s">
        <v>126</v>
      </c>
      <c r="B568" s="11" t="s">
        <v>77</v>
      </c>
      <c r="C568" s="11" t="s">
        <v>77</v>
      </c>
      <c r="D568" s="11" t="s">
        <v>195</v>
      </c>
      <c r="E568" s="11"/>
      <c r="F568" s="12">
        <f t="shared" si="113"/>
        <v>9234</v>
      </c>
      <c r="G568" s="12">
        <f t="shared" si="113"/>
        <v>9234</v>
      </c>
      <c r="H568" s="12">
        <f t="shared" si="113"/>
        <v>8202.4</v>
      </c>
      <c r="I568" s="12">
        <f t="shared" si="105"/>
        <v>88.82824344812649</v>
      </c>
      <c r="J568" s="12">
        <f t="shared" si="103"/>
        <v>88.82824344812649</v>
      </c>
    </row>
    <row r="569" spans="1:10" ht="30">
      <c r="A569" s="14" t="s">
        <v>481</v>
      </c>
      <c r="B569" s="11" t="s">
        <v>77</v>
      </c>
      <c r="C569" s="11" t="s">
        <v>77</v>
      </c>
      <c r="D569" s="11" t="s">
        <v>482</v>
      </c>
      <c r="E569" s="11"/>
      <c r="F569" s="12">
        <f t="shared" si="113"/>
        <v>9234</v>
      </c>
      <c r="G569" s="12">
        <f t="shared" si="113"/>
        <v>9234</v>
      </c>
      <c r="H569" s="12">
        <f t="shared" si="113"/>
        <v>8202.4</v>
      </c>
      <c r="I569" s="12">
        <f t="shared" si="105"/>
        <v>88.82824344812649</v>
      </c>
      <c r="J569" s="12">
        <f t="shared" si="103"/>
        <v>88.82824344812649</v>
      </c>
    </row>
    <row r="570" spans="1:10" ht="30">
      <c r="A570" s="10" t="s">
        <v>318</v>
      </c>
      <c r="B570" s="11" t="s">
        <v>77</v>
      </c>
      <c r="C570" s="11" t="s">
        <v>77</v>
      </c>
      <c r="D570" s="11" t="s">
        <v>516</v>
      </c>
      <c r="E570" s="11"/>
      <c r="F570" s="12">
        <f>F571+F573+F575</f>
        <v>9234</v>
      </c>
      <c r="G570" s="12">
        <f>G571+G573+G575</f>
        <v>9234</v>
      </c>
      <c r="H570" s="12">
        <f>H571+H573+H575</f>
        <v>8202.4</v>
      </c>
      <c r="I570" s="12">
        <f t="shared" si="105"/>
        <v>88.82824344812649</v>
      </c>
      <c r="J570" s="12">
        <f t="shared" si="103"/>
        <v>88.82824344812649</v>
      </c>
    </row>
    <row r="571" spans="1:10" ht="60">
      <c r="A571" s="10" t="s">
        <v>0</v>
      </c>
      <c r="B571" s="11" t="s">
        <v>77</v>
      </c>
      <c r="C571" s="11" t="s">
        <v>77</v>
      </c>
      <c r="D571" s="11" t="s">
        <v>516</v>
      </c>
      <c r="E571" s="11">
        <v>100</v>
      </c>
      <c r="F571" s="12">
        <f>F572</f>
        <v>8501.9</v>
      </c>
      <c r="G571" s="12">
        <f>G572</f>
        <v>8501.9</v>
      </c>
      <c r="H571" s="12">
        <f>H572</f>
        <v>7681.1</v>
      </c>
      <c r="I571" s="12">
        <f t="shared" si="105"/>
        <v>90.34568743457345</v>
      </c>
      <c r="J571" s="12">
        <f t="shared" si="103"/>
        <v>90.34568743457345</v>
      </c>
    </row>
    <row r="572" spans="1:10" ht="15">
      <c r="A572" s="10" t="s">
        <v>22</v>
      </c>
      <c r="B572" s="11" t="s">
        <v>77</v>
      </c>
      <c r="C572" s="11" t="s">
        <v>77</v>
      </c>
      <c r="D572" s="11" t="s">
        <v>516</v>
      </c>
      <c r="E572" s="11">
        <v>110</v>
      </c>
      <c r="F572" s="12">
        <f>'прил 3 '!G544</f>
        <v>8501.9</v>
      </c>
      <c r="G572" s="12">
        <f>'прил 3 '!H544</f>
        <v>8501.9</v>
      </c>
      <c r="H572" s="12">
        <f>'прил 3 '!I544</f>
        <v>7681.1</v>
      </c>
      <c r="I572" s="12">
        <f t="shared" si="105"/>
        <v>90.34568743457345</v>
      </c>
      <c r="J572" s="12">
        <f t="shared" si="103"/>
        <v>90.34568743457345</v>
      </c>
    </row>
    <row r="573" spans="1:10" ht="30">
      <c r="A573" s="10" t="s">
        <v>5</v>
      </c>
      <c r="B573" s="11" t="s">
        <v>77</v>
      </c>
      <c r="C573" s="11" t="s">
        <v>77</v>
      </c>
      <c r="D573" s="11" t="s">
        <v>516</v>
      </c>
      <c r="E573" s="11">
        <v>200</v>
      </c>
      <c r="F573" s="12">
        <f>F574</f>
        <v>722.0999999999999</v>
      </c>
      <c r="G573" s="12">
        <f>G574</f>
        <v>722.0999999999999</v>
      </c>
      <c r="H573" s="12">
        <f>H574</f>
        <v>520</v>
      </c>
      <c r="I573" s="12">
        <f t="shared" si="105"/>
        <v>72.01218667774548</v>
      </c>
      <c r="J573" s="12">
        <f t="shared" si="103"/>
        <v>72.01218667774548</v>
      </c>
    </row>
    <row r="574" spans="1:10" ht="30">
      <c r="A574" s="10" t="s">
        <v>6</v>
      </c>
      <c r="B574" s="11" t="s">
        <v>77</v>
      </c>
      <c r="C574" s="11" t="s">
        <v>77</v>
      </c>
      <c r="D574" s="11" t="s">
        <v>516</v>
      </c>
      <c r="E574" s="11">
        <v>240</v>
      </c>
      <c r="F574" s="12">
        <f>'прил 3 '!G546</f>
        <v>722.0999999999999</v>
      </c>
      <c r="G574" s="12">
        <f>'прил 3 '!H546</f>
        <v>722.0999999999999</v>
      </c>
      <c r="H574" s="12">
        <f>'прил 3 '!I546</f>
        <v>520</v>
      </c>
      <c r="I574" s="12">
        <f t="shared" si="105"/>
        <v>72.01218667774548</v>
      </c>
      <c r="J574" s="12">
        <f t="shared" si="103"/>
        <v>72.01218667774548</v>
      </c>
    </row>
    <row r="575" spans="1:10" ht="15">
      <c r="A575" s="10" t="s">
        <v>13</v>
      </c>
      <c r="B575" s="11" t="s">
        <v>77</v>
      </c>
      <c r="C575" s="11" t="s">
        <v>77</v>
      </c>
      <c r="D575" s="11" t="s">
        <v>516</v>
      </c>
      <c r="E575" s="11">
        <v>800</v>
      </c>
      <c r="F575" s="12">
        <f>F576</f>
        <v>10</v>
      </c>
      <c r="G575" s="12">
        <f>G576</f>
        <v>10</v>
      </c>
      <c r="H575" s="12">
        <f>H576</f>
        <v>1.3</v>
      </c>
      <c r="I575" s="12">
        <f t="shared" si="105"/>
        <v>13</v>
      </c>
      <c r="J575" s="12">
        <f t="shared" si="103"/>
        <v>13</v>
      </c>
    </row>
    <row r="576" spans="1:10" ht="15">
      <c r="A576" s="10" t="s">
        <v>14</v>
      </c>
      <c r="B576" s="11" t="s">
        <v>77</v>
      </c>
      <c r="C576" s="11" t="s">
        <v>77</v>
      </c>
      <c r="D576" s="11" t="s">
        <v>516</v>
      </c>
      <c r="E576" s="11">
        <v>850</v>
      </c>
      <c r="F576" s="12">
        <f>'прил 3 '!G548</f>
        <v>10</v>
      </c>
      <c r="G576" s="12">
        <f>'прил 3 '!H548</f>
        <v>10</v>
      </c>
      <c r="H576" s="12">
        <f>'прил 3 '!I548</f>
        <v>1.3</v>
      </c>
      <c r="I576" s="12">
        <f t="shared" si="105"/>
        <v>13</v>
      </c>
      <c r="J576" s="12">
        <f t="shared" si="103"/>
        <v>13</v>
      </c>
    </row>
    <row r="577" spans="1:10" ht="60">
      <c r="A577" s="14" t="s">
        <v>545</v>
      </c>
      <c r="B577" s="11" t="s">
        <v>77</v>
      </c>
      <c r="C577" s="11" t="s">
        <v>77</v>
      </c>
      <c r="D577" s="11" t="s">
        <v>344</v>
      </c>
      <c r="E577" s="11"/>
      <c r="F577" s="12">
        <f aca="true" t="shared" si="114" ref="F577:H579">F578</f>
        <v>612</v>
      </c>
      <c r="G577" s="12">
        <f t="shared" si="114"/>
        <v>612</v>
      </c>
      <c r="H577" s="12">
        <f t="shared" si="114"/>
        <v>596.8000000000001</v>
      </c>
      <c r="I577" s="12">
        <f t="shared" si="105"/>
        <v>97.51633986928105</v>
      </c>
      <c r="J577" s="12">
        <f t="shared" si="103"/>
        <v>97.51633986928105</v>
      </c>
    </row>
    <row r="578" spans="1:10" ht="30">
      <c r="A578" s="14" t="s">
        <v>347</v>
      </c>
      <c r="B578" s="11" t="s">
        <v>77</v>
      </c>
      <c r="C578" s="11" t="s">
        <v>77</v>
      </c>
      <c r="D578" s="11" t="s">
        <v>349</v>
      </c>
      <c r="E578" s="11"/>
      <c r="F578" s="12">
        <f t="shared" si="114"/>
        <v>612</v>
      </c>
      <c r="G578" s="12">
        <f t="shared" si="114"/>
        <v>612</v>
      </c>
      <c r="H578" s="12">
        <f t="shared" si="114"/>
        <v>596.8000000000001</v>
      </c>
      <c r="I578" s="12">
        <f t="shared" si="105"/>
        <v>97.51633986928105</v>
      </c>
      <c r="J578" s="12">
        <f t="shared" si="103"/>
        <v>97.51633986928105</v>
      </c>
    </row>
    <row r="579" spans="1:10" ht="45">
      <c r="A579" s="14" t="s">
        <v>382</v>
      </c>
      <c r="B579" s="11" t="s">
        <v>77</v>
      </c>
      <c r="C579" s="11" t="s">
        <v>77</v>
      </c>
      <c r="D579" s="11" t="s">
        <v>368</v>
      </c>
      <c r="E579" s="11"/>
      <c r="F579" s="12">
        <f t="shared" si="114"/>
        <v>612</v>
      </c>
      <c r="G579" s="12">
        <f t="shared" si="114"/>
        <v>612</v>
      </c>
      <c r="H579" s="12">
        <f t="shared" si="114"/>
        <v>596.8000000000001</v>
      </c>
      <c r="I579" s="12">
        <f t="shared" si="105"/>
        <v>97.51633986928105</v>
      </c>
      <c r="J579" s="12">
        <f t="shared" si="103"/>
        <v>97.51633986928105</v>
      </c>
    </row>
    <row r="580" spans="1:10" ht="45">
      <c r="A580" s="13" t="s">
        <v>337</v>
      </c>
      <c r="B580" s="11" t="s">
        <v>77</v>
      </c>
      <c r="C580" s="11" t="s">
        <v>77</v>
      </c>
      <c r="D580" s="11" t="s">
        <v>369</v>
      </c>
      <c r="E580" s="11"/>
      <c r="F580" s="12">
        <f>F581+F583</f>
        <v>612</v>
      </c>
      <c r="G580" s="12">
        <f>G581+G583</f>
        <v>612</v>
      </c>
      <c r="H580" s="12">
        <f>H581+H583</f>
        <v>596.8000000000001</v>
      </c>
      <c r="I580" s="12">
        <f t="shared" si="105"/>
        <v>97.51633986928105</v>
      </c>
      <c r="J580" s="12">
        <f t="shared" si="103"/>
        <v>97.51633986928105</v>
      </c>
    </row>
    <row r="581" spans="1:10" ht="60">
      <c r="A581" s="13" t="s">
        <v>0</v>
      </c>
      <c r="B581" s="11" t="s">
        <v>77</v>
      </c>
      <c r="C581" s="11" t="s">
        <v>77</v>
      </c>
      <c r="D581" s="11" t="s">
        <v>369</v>
      </c>
      <c r="E581" s="11" t="s">
        <v>228</v>
      </c>
      <c r="F581" s="12">
        <f>F582</f>
        <v>590</v>
      </c>
      <c r="G581" s="12">
        <f>G582</f>
        <v>590</v>
      </c>
      <c r="H581" s="12">
        <f>H582</f>
        <v>589.2</v>
      </c>
      <c r="I581" s="12">
        <f t="shared" si="105"/>
        <v>99.86440677966102</v>
      </c>
      <c r="J581" s="12">
        <f t="shared" si="103"/>
        <v>99.86440677966102</v>
      </c>
    </row>
    <row r="582" spans="1:10" ht="30">
      <c r="A582" s="13" t="s">
        <v>1</v>
      </c>
      <c r="B582" s="11" t="s">
        <v>77</v>
      </c>
      <c r="C582" s="11" t="s">
        <v>77</v>
      </c>
      <c r="D582" s="11" t="s">
        <v>369</v>
      </c>
      <c r="E582" s="11" t="s">
        <v>2</v>
      </c>
      <c r="F582" s="12">
        <f>'прил 3 '!G554</f>
        <v>590</v>
      </c>
      <c r="G582" s="12">
        <f>'прил 3 '!H554</f>
        <v>590</v>
      </c>
      <c r="H582" s="12">
        <f>'прил 3 '!I554</f>
        <v>589.2</v>
      </c>
      <c r="I582" s="12">
        <f t="shared" si="105"/>
        <v>99.86440677966102</v>
      </c>
      <c r="J582" s="12">
        <f t="shared" si="103"/>
        <v>99.86440677966102</v>
      </c>
    </row>
    <row r="583" spans="1:10" ht="30">
      <c r="A583" s="13" t="s">
        <v>5</v>
      </c>
      <c r="B583" s="11" t="s">
        <v>77</v>
      </c>
      <c r="C583" s="11" t="s">
        <v>77</v>
      </c>
      <c r="D583" s="11" t="s">
        <v>369</v>
      </c>
      <c r="E583" s="11" t="s">
        <v>3</v>
      </c>
      <c r="F583" s="12">
        <f>F584</f>
        <v>21.999999999999996</v>
      </c>
      <c r="G583" s="12">
        <f>G584</f>
        <v>21.999999999999996</v>
      </c>
      <c r="H583" s="12">
        <f>H584</f>
        <v>7.6</v>
      </c>
      <c r="I583" s="12">
        <f t="shared" si="105"/>
        <v>34.545454545454554</v>
      </c>
      <c r="J583" s="12">
        <f t="shared" si="103"/>
        <v>34.545454545454554</v>
      </c>
    </row>
    <row r="584" spans="1:10" ht="30">
      <c r="A584" s="13" t="s">
        <v>6</v>
      </c>
      <c r="B584" s="11" t="s">
        <v>77</v>
      </c>
      <c r="C584" s="11" t="s">
        <v>77</v>
      </c>
      <c r="D584" s="11" t="s">
        <v>369</v>
      </c>
      <c r="E584" s="11" t="s">
        <v>4</v>
      </c>
      <c r="F584" s="12">
        <f>'прил 3 '!G556</f>
        <v>21.999999999999996</v>
      </c>
      <c r="G584" s="12">
        <f>'прил 3 '!H556</f>
        <v>21.999999999999996</v>
      </c>
      <c r="H584" s="12">
        <f>'прил 3 '!I556</f>
        <v>7.6</v>
      </c>
      <c r="I584" s="12">
        <f t="shared" si="105"/>
        <v>34.545454545454554</v>
      </c>
      <c r="J584" s="12">
        <f t="shared" si="103"/>
        <v>34.545454545454554</v>
      </c>
    </row>
    <row r="585" spans="1:10" ht="15">
      <c r="A585" s="14" t="s">
        <v>341</v>
      </c>
      <c r="B585" s="11" t="s">
        <v>77</v>
      </c>
      <c r="C585" s="11" t="s">
        <v>77</v>
      </c>
      <c r="D585" s="11" t="s">
        <v>161</v>
      </c>
      <c r="E585" s="11"/>
      <c r="F585" s="12">
        <f aca="true" t="shared" si="115" ref="F585:H587">F586</f>
        <v>38161.1</v>
      </c>
      <c r="G585" s="12">
        <f t="shared" si="115"/>
        <v>38161.1</v>
      </c>
      <c r="H585" s="12">
        <f t="shared" si="115"/>
        <v>29911.1</v>
      </c>
      <c r="I585" s="12">
        <f t="shared" si="105"/>
        <v>78.38112633021585</v>
      </c>
      <c r="J585" s="12">
        <f t="shared" si="103"/>
        <v>78.38112633021585</v>
      </c>
    </row>
    <row r="586" spans="1:10" ht="30">
      <c r="A586" s="13" t="s">
        <v>387</v>
      </c>
      <c r="B586" s="11" t="s">
        <v>77</v>
      </c>
      <c r="C586" s="11" t="s">
        <v>77</v>
      </c>
      <c r="D586" s="11" t="s">
        <v>556</v>
      </c>
      <c r="E586" s="11"/>
      <c r="F586" s="12">
        <f t="shared" si="115"/>
        <v>38161.1</v>
      </c>
      <c r="G586" s="12">
        <f t="shared" si="115"/>
        <v>38161.1</v>
      </c>
      <c r="H586" s="12">
        <f t="shared" si="115"/>
        <v>29911.1</v>
      </c>
      <c r="I586" s="12">
        <f t="shared" si="105"/>
        <v>78.38112633021585</v>
      </c>
      <c r="J586" s="12">
        <f t="shared" si="103"/>
        <v>78.38112633021585</v>
      </c>
    </row>
    <row r="587" spans="1:10" ht="30">
      <c r="A587" s="13" t="s">
        <v>21</v>
      </c>
      <c r="B587" s="11" t="s">
        <v>77</v>
      </c>
      <c r="C587" s="11" t="s">
        <v>77</v>
      </c>
      <c r="D587" s="11" t="s">
        <v>556</v>
      </c>
      <c r="E587" s="11" t="s">
        <v>20</v>
      </c>
      <c r="F587" s="12">
        <f t="shared" si="115"/>
        <v>38161.1</v>
      </c>
      <c r="G587" s="12">
        <f t="shared" si="115"/>
        <v>38161.1</v>
      </c>
      <c r="H587" s="12">
        <f t="shared" si="115"/>
        <v>29911.1</v>
      </c>
      <c r="I587" s="12">
        <f t="shared" si="105"/>
        <v>78.38112633021585</v>
      </c>
      <c r="J587" s="12">
        <f t="shared" si="103"/>
        <v>78.38112633021585</v>
      </c>
    </row>
    <row r="588" spans="1:10" ht="15">
      <c r="A588" s="13" t="s">
        <v>87</v>
      </c>
      <c r="B588" s="11" t="s">
        <v>77</v>
      </c>
      <c r="C588" s="11" t="s">
        <v>77</v>
      </c>
      <c r="D588" s="11" t="s">
        <v>556</v>
      </c>
      <c r="E588" s="11" t="s">
        <v>72</v>
      </c>
      <c r="F588" s="12">
        <f>'прил 3 '!G560</f>
        <v>38161.1</v>
      </c>
      <c r="G588" s="12">
        <f>'прил 3 '!H560</f>
        <v>38161.1</v>
      </c>
      <c r="H588" s="12">
        <f>'прил 3 '!I560</f>
        <v>29911.1</v>
      </c>
      <c r="I588" s="12">
        <f t="shared" si="105"/>
        <v>78.38112633021585</v>
      </c>
      <c r="J588" s="12">
        <f t="shared" si="103"/>
        <v>78.38112633021585</v>
      </c>
    </row>
    <row r="589" spans="1:10" ht="15">
      <c r="A589" s="21" t="s">
        <v>80</v>
      </c>
      <c r="B589" s="1" t="s">
        <v>54</v>
      </c>
      <c r="C589" s="1"/>
      <c r="D589" s="1"/>
      <c r="E589" s="1"/>
      <c r="F589" s="9">
        <f aca="true" t="shared" si="116" ref="F589:H590">F590</f>
        <v>1729</v>
      </c>
      <c r="G589" s="9">
        <f t="shared" si="116"/>
        <v>1729</v>
      </c>
      <c r="H589" s="9">
        <f t="shared" si="116"/>
        <v>1521.4</v>
      </c>
      <c r="I589" s="9">
        <f t="shared" si="105"/>
        <v>87.99305957200694</v>
      </c>
      <c r="J589" s="9">
        <f t="shared" si="103"/>
        <v>87.99305957200694</v>
      </c>
    </row>
    <row r="590" spans="1:10" ht="30">
      <c r="A590" s="14" t="s">
        <v>81</v>
      </c>
      <c r="B590" s="11" t="s">
        <v>54</v>
      </c>
      <c r="C590" s="11" t="s">
        <v>49</v>
      </c>
      <c r="D590" s="11"/>
      <c r="E590" s="11"/>
      <c r="F590" s="12">
        <f t="shared" si="116"/>
        <v>1729</v>
      </c>
      <c r="G590" s="12">
        <f t="shared" si="116"/>
        <v>1729</v>
      </c>
      <c r="H590" s="12">
        <f t="shared" si="116"/>
        <v>1521.4</v>
      </c>
      <c r="I590" s="12">
        <f t="shared" si="105"/>
        <v>87.99305957200694</v>
      </c>
      <c r="J590" s="12">
        <f t="shared" si="103"/>
        <v>87.99305957200694</v>
      </c>
    </row>
    <row r="591" spans="1:10" ht="45">
      <c r="A591" s="14" t="s">
        <v>511</v>
      </c>
      <c r="B591" s="11" t="s">
        <v>54</v>
      </c>
      <c r="C591" s="11" t="s">
        <v>49</v>
      </c>
      <c r="D591" s="11" t="s">
        <v>173</v>
      </c>
      <c r="E591" s="11"/>
      <c r="F591" s="12">
        <f>F592+F605</f>
        <v>1729</v>
      </c>
      <c r="G591" s="12">
        <f>G592+G605</f>
        <v>1729</v>
      </c>
      <c r="H591" s="12">
        <f>H592+H605</f>
        <v>1521.4</v>
      </c>
      <c r="I591" s="12">
        <f t="shared" si="105"/>
        <v>87.99305957200694</v>
      </c>
      <c r="J591" s="12">
        <f t="shared" si="103"/>
        <v>87.99305957200694</v>
      </c>
    </row>
    <row r="592" spans="1:10" ht="90">
      <c r="A592" s="44" t="s">
        <v>660</v>
      </c>
      <c r="B592" s="11" t="s">
        <v>54</v>
      </c>
      <c r="C592" s="11" t="s">
        <v>49</v>
      </c>
      <c r="D592" s="11" t="s">
        <v>172</v>
      </c>
      <c r="E592" s="11"/>
      <c r="F592" s="12">
        <f>F593+F596+F599+F602</f>
        <v>856</v>
      </c>
      <c r="G592" s="12">
        <f>G593+G596+G599+G602</f>
        <v>856</v>
      </c>
      <c r="H592" s="12">
        <f>H593+H596+H599+H602</f>
        <v>679.1</v>
      </c>
      <c r="I592" s="12">
        <f t="shared" si="105"/>
        <v>79.33411214953271</v>
      </c>
      <c r="J592" s="12">
        <f t="shared" si="103"/>
        <v>79.33411214953271</v>
      </c>
    </row>
    <row r="593" spans="1:10" ht="30">
      <c r="A593" s="7" t="s">
        <v>171</v>
      </c>
      <c r="B593" s="11" t="s">
        <v>54</v>
      </c>
      <c r="C593" s="11" t="s">
        <v>49</v>
      </c>
      <c r="D593" s="11" t="s">
        <v>211</v>
      </c>
      <c r="E593" s="11"/>
      <c r="F593" s="12">
        <f aca="true" t="shared" si="117" ref="F593:H594">F594</f>
        <v>38</v>
      </c>
      <c r="G593" s="12">
        <f t="shared" si="117"/>
        <v>38</v>
      </c>
      <c r="H593" s="12">
        <f t="shared" si="117"/>
        <v>37.4</v>
      </c>
      <c r="I593" s="12">
        <f t="shared" si="105"/>
        <v>98.42105263157895</v>
      </c>
      <c r="J593" s="12">
        <f t="shared" si="103"/>
        <v>98.42105263157895</v>
      </c>
    </row>
    <row r="594" spans="1:10" ht="30">
      <c r="A594" s="7" t="s">
        <v>5</v>
      </c>
      <c r="B594" s="11" t="s">
        <v>54</v>
      </c>
      <c r="C594" s="11" t="s">
        <v>49</v>
      </c>
      <c r="D594" s="11" t="s">
        <v>211</v>
      </c>
      <c r="E594" s="11" t="s">
        <v>3</v>
      </c>
      <c r="F594" s="12">
        <f t="shared" si="117"/>
        <v>38</v>
      </c>
      <c r="G594" s="12">
        <f t="shared" si="117"/>
        <v>38</v>
      </c>
      <c r="H594" s="12">
        <f t="shared" si="117"/>
        <v>37.4</v>
      </c>
      <c r="I594" s="12">
        <f t="shared" si="105"/>
        <v>98.42105263157895</v>
      </c>
      <c r="J594" s="12">
        <f t="shared" si="103"/>
        <v>98.42105263157895</v>
      </c>
    </row>
    <row r="595" spans="1:10" ht="30">
      <c r="A595" s="7" t="s">
        <v>6</v>
      </c>
      <c r="B595" s="11" t="s">
        <v>54</v>
      </c>
      <c r="C595" s="11" t="s">
        <v>49</v>
      </c>
      <c r="D595" s="11" t="s">
        <v>211</v>
      </c>
      <c r="E595" s="11" t="s">
        <v>4</v>
      </c>
      <c r="F595" s="12">
        <f>'прил 3 '!G567</f>
        <v>38</v>
      </c>
      <c r="G595" s="12">
        <f>'прил 3 '!H567</f>
        <v>38</v>
      </c>
      <c r="H595" s="12">
        <f>'прил 3 '!I567</f>
        <v>37.4</v>
      </c>
      <c r="I595" s="12">
        <f t="shared" si="105"/>
        <v>98.42105263157895</v>
      </c>
      <c r="J595" s="12">
        <f t="shared" si="103"/>
        <v>98.42105263157895</v>
      </c>
    </row>
    <row r="596" spans="1:10" ht="45">
      <c r="A596" s="7" t="s">
        <v>512</v>
      </c>
      <c r="B596" s="11" t="s">
        <v>54</v>
      </c>
      <c r="C596" s="11" t="s">
        <v>49</v>
      </c>
      <c r="D596" s="11" t="s">
        <v>269</v>
      </c>
      <c r="E596" s="11"/>
      <c r="F596" s="12">
        <f aca="true" t="shared" si="118" ref="F596:H597">F597</f>
        <v>242</v>
      </c>
      <c r="G596" s="12">
        <f t="shared" si="118"/>
        <v>242</v>
      </c>
      <c r="H596" s="12">
        <f t="shared" si="118"/>
        <v>241.1</v>
      </c>
      <c r="I596" s="12">
        <f t="shared" si="105"/>
        <v>99.62809917355372</v>
      </c>
      <c r="J596" s="12">
        <f t="shared" si="103"/>
        <v>99.62809917355372</v>
      </c>
    </row>
    <row r="597" spans="1:10" ht="30">
      <c r="A597" s="7" t="s">
        <v>5</v>
      </c>
      <c r="B597" s="11" t="s">
        <v>54</v>
      </c>
      <c r="C597" s="11" t="s">
        <v>49</v>
      </c>
      <c r="D597" s="11" t="s">
        <v>269</v>
      </c>
      <c r="E597" s="11" t="s">
        <v>3</v>
      </c>
      <c r="F597" s="12">
        <f t="shared" si="118"/>
        <v>242</v>
      </c>
      <c r="G597" s="12">
        <f t="shared" si="118"/>
        <v>242</v>
      </c>
      <c r="H597" s="12">
        <f t="shared" si="118"/>
        <v>241.1</v>
      </c>
      <c r="I597" s="12">
        <f t="shared" si="105"/>
        <v>99.62809917355372</v>
      </c>
      <c r="J597" s="12">
        <f t="shared" si="103"/>
        <v>99.62809917355372</v>
      </c>
    </row>
    <row r="598" spans="1:10" ht="30">
      <c r="A598" s="7" t="s">
        <v>6</v>
      </c>
      <c r="B598" s="11" t="s">
        <v>54</v>
      </c>
      <c r="C598" s="11" t="s">
        <v>49</v>
      </c>
      <c r="D598" s="11" t="s">
        <v>269</v>
      </c>
      <c r="E598" s="11" t="s">
        <v>4</v>
      </c>
      <c r="F598" s="12">
        <f>'прил 3 '!G570</f>
        <v>242</v>
      </c>
      <c r="G598" s="12">
        <f>'прил 3 '!H570</f>
        <v>242</v>
      </c>
      <c r="H598" s="12">
        <f>'прил 3 '!I570</f>
        <v>241.1</v>
      </c>
      <c r="I598" s="12">
        <f t="shared" si="105"/>
        <v>99.62809917355372</v>
      </c>
      <c r="J598" s="12">
        <f aca="true" t="shared" si="119" ref="J598:J661">H598/G598*100</f>
        <v>99.62809917355372</v>
      </c>
    </row>
    <row r="599" spans="1:10" ht="60">
      <c r="A599" s="7" t="s">
        <v>661</v>
      </c>
      <c r="B599" s="11" t="s">
        <v>54</v>
      </c>
      <c r="C599" s="11" t="s">
        <v>49</v>
      </c>
      <c r="D599" s="11" t="s">
        <v>267</v>
      </c>
      <c r="E599" s="11"/>
      <c r="F599" s="12">
        <f aca="true" t="shared" si="120" ref="F599:H600">F600</f>
        <v>476</v>
      </c>
      <c r="G599" s="12">
        <f t="shared" si="120"/>
        <v>476</v>
      </c>
      <c r="H599" s="12">
        <f t="shared" si="120"/>
        <v>304</v>
      </c>
      <c r="I599" s="12">
        <f aca="true" t="shared" si="121" ref="I599:I662">H599/F599*100</f>
        <v>63.86554621848739</v>
      </c>
      <c r="J599" s="12">
        <f t="shared" si="119"/>
        <v>63.86554621848739</v>
      </c>
    </row>
    <row r="600" spans="1:10" ht="30">
      <c r="A600" s="13" t="s">
        <v>21</v>
      </c>
      <c r="B600" s="11" t="s">
        <v>54</v>
      </c>
      <c r="C600" s="11" t="s">
        <v>49</v>
      </c>
      <c r="D600" s="11" t="s">
        <v>267</v>
      </c>
      <c r="E600" s="11" t="s">
        <v>20</v>
      </c>
      <c r="F600" s="12">
        <f t="shared" si="120"/>
        <v>476</v>
      </c>
      <c r="G600" s="12">
        <f t="shared" si="120"/>
        <v>476</v>
      </c>
      <c r="H600" s="12">
        <f t="shared" si="120"/>
        <v>304</v>
      </c>
      <c r="I600" s="12">
        <f t="shared" si="121"/>
        <v>63.86554621848739</v>
      </c>
      <c r="J600" s="12">
        <f t="shared" si="119"/>
        <v>63.86554621848739</v>
      </c>
    </row>
    <row r="601" spans="1:10" ht="15">
      <c r="A601" s="13" t="s">
        <v>87</v>
      </c>
      <c r="B601" s="11" t="s">
        <v>54</v>
      </c>
      <c r="C601" s="11" t="s">
        <v>49</v>
      </c>
      <c r="D601" s="11" t="s">
        <v>267</v>
      </c>
      <c r="E601" s="11" t="s">
        <v>72</v>
      </c>
      <c r="F601" s="12">
        <f>'прил 3 '!G573</f>
        <v>476</v>
      </c>
      <c r="G601" s="12">
        <f>'прил 3 '!H573</f>
        <v>476</v>
      </c>
      <c r="H601" s="12">
        <f>'прил 3 '!I573</f>
        <v>304</v>
      </c>
      <c r="I601" s="12">
        <f t="shared" si="121"/>
        <v>63.86554621848739</v>
      </c>
      <c r="J601" s="12">
        <f t="shared" si="119"/>
        <v>63.86554621848739</v>
      </c>
    </row>
    <row r="602" spans="1:10" ht="30">
      <c r="A602" s="13" t="s">
        <v>638</v>
      </c>
      <c r="B602" s="11" t="s">
        <v>54</v>
      </c>
      <c r="C602" s="11" t="s">
        <v>49</v>
      </c>
      <c r="D602" s="11" t="s">
        <v>639</v>
      </c>
      <c r="E602" s="11"/>
      <c r="F602" s="12">
        <f aca="true" t="shared" si="122" ref="F602:H603">F603</f>
        <v>100</v>
      </c>
      <c r="G602" s="12">
        <f t="shared" si="122"/>
        <v>100</v>
      </c>
      <c r="H602" s="12">
        <f t="shared" si="122"/>
        <v>96.6</v>
      </c>
      <c r="I602" s="12">
        <f t="shared" si="121"/>
        <v>96.6</v>
      </c>
      <c r="J602" s="12">
        <f t="shared" si="119"/>
        <v>96.6</v>
      </c>
    </row>
    <row r="603" spans="1:10" ht="30">
      <c r="A603" s="7" t="s">
        <v>5</v>
      </c>
      <c r="B603" s="11" t="s">
        <v>54</v>
      </c>
      <c r="C603" s="11" t="s">
        <v>49</v>
      </c>
      <c r="D603" s="11" t="s">
        <v>639</v>
      </c>
      <c r="E603" s="11" t="s">
        <v>3</v>
      </c>
      <c r="F603" s="12">
        <f t="shared" si="122"/>
        <v>100</v>
      </c>
      <c r="G603" s="12">
        <f t="shared" si="122"/>
        <v>100</v>
      </c>
      <c r="H603" s="12">
        <f t="shared" si="122"/>
        <v>96.6</v>
      </c>
      <c r="I603" s="12">
        <f t="shared" si="121"/>
        <v>96.6</v>
      </c>
      <c r="J603" s="12">
        <f t="shared" si="119"/>
        <v>96.6</v>
      </c>
    </row>
    <row r="604" spans="1:10" ht="30">
      <c r="A604" s="7" t="s">
        <v>6</v>
      </c>
      <c r="B604" s="11" t="s">
        <v>54</v>
      </c>
      <c r="C604" s="11" t="s">
        <v>49</v>
      </c>
      <c r="D604" s="11" t="s">
        <v>639</v>
      </c>
      <c r="E604" s="11" t="s">
        <v>4</v>
      </c>
      <c r="F604" s="12">
        <f>'прил 3 '!G576</f>
        <v>100</v>
      </c>
      <c r="G604" s="12">
        <f>'прил 3 '!H576</f>
        <v>100</v>
      </c>
      <c r="H604" s="12">
        <f>'прил 3 '!I576</f>
        <v>96.6</v>
      </c>
      <c r="I604" s="12">
        <f t="shared" si="121"/>
        <v>96.6</v>
      </c>
      <c r="J604" s="12">
        <f t="shared" si="119"/>
        <v>96.6</v>
      </c>
    </row>
    <row r="605" spans="1:10" ht="30">
      <c r="A605" s="44" t="s">
        <v>665</v>
      </c>
      <c r="B605" s="11" t="s">
        <v>54</v>
      </c>
      <c r="C605" s="11" t="s">
        <v>49</v>
      </c>
      <c r="D605" s="11" t="s">
        <v>218</v>
      </c>
      <c r="E605" s="11"/>
      <c r="F605" s="12">
        <f>F606+F609</f>
        <v>873</v>
      </c>
      <c r="G605" s="12">
        <f>G606+G609</f>
        <v>873</v>
      </c>
      <c r="H605" s="12">
        <f>H606+H609</f>
        <v>842.3</v>
      </c>
      <c r="I605" s="12">
        <f t="shared" si="121"/>
        <v>96.48339060710194</v>
      </c>
      <c r="J605" s="12">
        <f t="shared" si="119"/>
        <v>96.48339060710194</v>
      </c>
    </row>
    <row r="606" spans="1:10" ht="30">
      <c r="A606" s="7" t="s">
        <v>513</v>
      </c>
      <c r="B606" s="11" t="s">
        <v>54</v>
      </c>
      <c r="C606" s="11" t="s">
        <v>49</v>
      </c>
      <c r="D606" s="11" t="s">
        <v>212</v>
      </c>
      <c r="E606" s="11"/>
      <c r="F606" s="12">
        <f aca="true" t="shared" si="123" ref="F606:H607">F607</f>
        <v>853</v>
      </c>
      <c r="G606" s="12">
        <f t="shared" si="123"/>
        <v>853</v>
      </c>
      <c r="H606" s="12">
        <f t="shared" si="123"/>
        <v>822.3</v>
      </c>
      <c r="I606" s="12">
        <f t="shared" si="121"/>
        <v>96.40093786635404</v>
      </c>
      <c r="J606" s="12">
        <f t="shared" si="119"/>
        <v>96.40093786635404</v>
      </c>
    </row>
    <row r="607" spans="1:10" ht="30">
      <c r="A607" s="7" t="s">
        <v>5</v>
      </c>
      <c r="B607" s="11" t="s">
        <v>54</v>
      </c>
      <c r="C607" s="11" t="s">
        <v>49</v>
      </c>
      <c r="D607" s="11" t="s">
        <v>212</v>
      </c>
      <c r="E607" s="11" t="s">
        <v>3</v>
      </c>
      <c r="F607" s="12">
        <f t="shared" si="123"/>
        <v>853</v>
      </c>
      <c r="G607" s="12">
        <f t="shared" si="123"/>
        <v>853</v>
      </c>
      <c r="H607" s="12">
        <f t="shared" si="123"/>
        <v>822.3</v>
      </c>
      <c r="I607" s="12">
        <f t="shared" si="121"/>
        <v>96.40093786635404</v>
      </c>
      <c r="J607" s="12">
        <f t="shared" si="119"/>
        <v>96.40093786635404</v>
      </c>
    </row>
    <row r="608" spans="1:10" ht="30">
      <c r="A608" s="7" t="s">
        <v>6</v>
      </c>
      <c r="B608" s="11" t="s">
        <v>54</v>
      </c>
      <c r="C608" s="11" t="s">
        <v>49</v>
      </c>
      <c r="D608" s="11" t="s">
        <v>212</v>
      </c>
      <c r="E608" s="11" t="s">
        <v>4</v>
      </c>
      <c r="F608" s="12">
        <f>'прил 3 '!G580</f>
        <v>853</v>
      </c>
      <c r="G608" s="12">
        <f>'прил 3 '!H580</f>
        <v>853</v>
      </c>
      <c r="H608" s="12">
        <f>'прил 3 '!I580</f>
        <v>822.3</v>
      </c>
      <c r="I608" s="12">
        <f t="shared" si="121"/>
        <v>96.40093786635404</v>
      </c>
      <c r="J608" s="12">
        <f t="shared" si="119"/>
        <v>96.40093786635404</v>
      </c>
    </row>
    <row r="609" spans="1:10" ht="30">
      <c r="A609" s="7" t="s">
        <v>643</v>
      </c>
      <c r="B609" s="11" t="s">
        <v>54</v>
      </c>
      <c r="C609" s="11" t="s">
        <v>49</v>
      </c>
      <c r="D609" s="11" t="s">
        <v>644</v>
      </c>
      <c r="E609" s="11"/>
      <c r="F609" s="12">
        <f aca="true" t="shared" si="124" ref="F609:H610">F610</f>
        <v>20</v>
      </c>
      <c r="G609" s="12">
        <f t="shared" si="124"/>
        <v>20</v>
      </c>
      <c r="H609" s="12">
        <f t="shared" si="124"/>
        <v>20</v>
      </c>
      <c r="I609" s="12">
        <f t="shared" si="121"/>
        <v>100</v>
      </c>
      <c r="J609" s="12">
        <f t="shared" si="119"/>
        <v>100</v>
      </c>
    </row>
    <row r="610" spans="1:10" ht="30">
      <c r="A610" s="7" t="s">
        <v>5</v>
      </c>
      <c r="B610" s="11" t="s">
        <v>54</v>
      </c>
      <c r="C610" s="11" t="s">
        <v>49</v>
      </c>
      <c r="D610" s="11" t="s">
        <v>644</v>
      </c>
      <c r="E610" s="11" t="s">
        <v>3</v>
      </c>
      <c r="F610" s="12">
        <f t="shared" si="124"/>
        <v>20</v>
      </c>
      <c r="G610" s="12">
        <f t="shared" si="124"/>
        <v>20</v>
      </c>
      <c r="H610" s="12">
        <f t="shared" si="124"/>
        <v>20</v>
      </c>
      <c r="I610" s="12">
        <f t="shared" si="121"/>
        <v>100</v>
      </c>
      <c r="J610" s="12">
        <f t="shared" si="119"/>
        <v>100</v>
      </c>
    </row>
    <row r="611" spans="1:10" ht="30">
      <c r="A611" s="7" t="s">
        <v>6</v>
      </c>
      <c r="B611" s="11" t="s">
        <v>54</v>
      </c>
      <c r="C611" s="11" t="s">
        <v>49</v>
      </c>
      <c r="D611" s="11" t="s">
        <v>644</v>
      </c>
      <c r="E611" s="11" t="s">
        <v>4</v>
      </c>
      <c r="F611" s="12">
        <f>'прил 3 '!G583</f>
        <v>20</v>
      </c>
      <c r="G611" s="12">
        <f>'прил 3 '!H583</f>
        <v>20</v>
      </c>
      <c r="H611" s="12">
        <f>'прил 3 '!I583</f>
        <v>20</v>
      </c>
      <c r="I611" s="12">
        <f t="shared" si="121"/>
        <v>100</v>
      </c>
      <c r="J611" s="12">
        <f t="shared" si="119"/>
        <v>100</v>
      </c>
    </row>
    <row r="612" spans="1:10" ht="15">
      <c r="A612" s="21" t="s">
        <v>82</v>
      </c>
      <c r="B612" s="1" t="s">
        <v>69</v>
      </c>
      <c r="C612" s="1"/>
      <c r="D612" s="1"/>
      <c r="E612" s="1"/>
      <c r="F612" s="9">
        <f>F613+F675+F790+F822+F751</f>
        <v>1325627.1</v>
      </c>
      <c r="G612" s="9">
        <f>G613+G675+G790+G822+G751</f>
        <v>1325627.1</v>
      </c>
      <c r="H612" s="9">
        <f>H613+H675+H790+H822+H751</f>
        <v>1154872.3</v>
      </c>
      <c r="I612" s="9">
        <f t="shared" si="121"/>
        <v>87.11894166919188</v>
      </c>
      <c r="J612" s="9">
        <f t="shared" si="119"/>
        <v>87.11894166919188</v>
      </c>
    </row>
    <row r="613" spans="1:10" ht="15">
      <c r="A613" s="14" t="s">
        <v>223</v>
      </c>
      <c r="B613" s="11" t="s">
        <v>69</v>
      </c>
      <c r="C613" s="11" t="s">
        <v>46</v>
      </c>
      <c r="D613" s="11"/>
      <c r="E613" s="11"/>
      <c r="F613" s="12">
        <f>F614+F635+F666+F660+F671+F654</f>
        <v>516993.2</v>
      </c>
      <c r="G613" s="12">
        <f>G614+G635+G666+G660+G671+G654</f>
        <v>516993.2</v>
      </c>
      <c r="H613" s="12">
        <f>H614+H635+H666+H660+H671+H654</f>
        <v>466006.60000000003</v>
      </c>
      <c r="I613" s="12">
        <f t="shared" si="121"/>
        <v>90.137858679766</v>
      </c>
      <c r="J613" s="12">
        <f t="shared" si="119"/>
        <v>90.137858679766</v>
      </c>
    </row>
    <row r="614" spans="1:10" ht="45">
      <c r="A614" s="10" t="s">
        <v>391</v>
      </c>
      <c r="B614" s="11" t="s">
        <v>69</v>
      </c>
      <c r="C614" s="11" t="s">
        <v>46</v>
      </c>
      <c r="D614" s="11" t="s">
        <v>137</v>
      </c>
      <c r="E614" s="11"/>
      <c r="F614" s="29">
        <f>F615</f>
        <v>511018</v>
      </c>
      <c r="G614" s="29">
        <f>G615</f>
        <v>511018</v>
      </c>
      <c r="H614" s="29">
        <f>H615</f>
        <v>462783.10000000003</v>
      </c>
      <c r="I614" s="12">
        <f t="shared" si="121"/>
        <v>90.56101742013001</v>
      </c>
      <c r="J614" s="12">
        <f t="shared" si="119"/>
        <v>90.56101742013001</v>
      </c>
    </row>
    <row r="615" spans="1:10" ht="15">
      <c r="A615" s="10" t="s">
        <v>392</v>
      </c>
      <c r="B615" s="11" t="s">
        <v>69</v>
      </c>
      <c r="C615" s="11" t="s">
        <v>46</v>
      </c>
      <c r="D615" s="11" t="s">
        <v>138</v>
      </c>
      <c r="E615" s="11"/>
      <c r="F615" s="29">
        <f>F616+F626</f>
        <v>511018</v>
      </c>
      <c r="G615" s="29">
        <f>G616+G626</f>
        <v>511018</v>
      </c>
      <c r="H615" s="29">
        <f>H616+H626</f>
        <v>462783.10000000003</v>
      </c>
      <c r="I615" s="12">
        <f t="shared" si="121"/>
        <v>90.56101742013001</v>
      </c>
      <c r="J615" s="12">
        <f t="shared" si="119"/>
        <v>90.56101742013001</v>
      </c>
    </row>
    <row r="616" spans="1:10" ht="75">
      <c r="A616" s="10" t="s">
        <v>664</v>
      </c>
      <c r="B616" s="11" t="s">
        <v>69</v>
      </c>
      <c r="C616" s="11" t="s">
        <v>46</v>
      </c>
      <c r="D616" s="11" t="s">
        <v>139</v>
      </c>
      <c r="E616" s="11"/>
      <c r="F616" s="29">
        <f>F617+F620+F623</f>
        <v>502165</v>
      </c>
      <c r="G616" s="29">
        <f>G617+G620+G623</f>
        <v>502165</v>
      </c>
      <c r="H616" s="29">
        <f>H617+H620+H623</f>
        <v>462635.4</v>
      </c>
      <c r="I616" s="12">
        <f t="shared" si="121"/>
        <v>92.12816504535363</v>
      </c>
      <c r="J616" s="12">
        <f t="shared" si="119"/>
        <v>92.12816504535363</v>
      </c>
    </row>
    <row r="617" spans="1:10" ht="30">
      <c r="A617" s="10" t="s">
        <v>388</v>
      </c>
      <c r="B617" s="11" t="s">
        <v>69</v>
      </c>
      <c r="C617" s="11" t="s">
        <v>46</v>
      </c>
      <c r="D617" s="11" t="s">
        <v>404</v>
      </c>
      <c r="E617" s="11"/>
      <c r="F617" s="29">
        <f aca="true" t="shared" si="125" ref="F617:H618">F618</f>
        <v>170731</v>
      </c>
      <c r="G617" s="29">
        <f t="shared" si="125"/>
        <v>170731</v>
      </c>
      <c r="H617" s="29">
        <f t="shared" si="125"/>
        <v>131574.4</v>
      </c>
      <c r="I617" s="12">
        <f t="shared" si="121"/>
        <v>77.0653249849178</v>
      </c>
      <c r="J617" s="12">
        <f t="shared" si="119"/>
        <v>77.0653249849178</v>
      </c>
    </row>
    <row r="618" spans="1:10" ht="30">
      <c r="A618" s="13" t="s">
        <v>21</v>
      </c>
      <c r="B618" s="11" t="s">
        <v>69</v>
      </c>
      <c r="C618" s="11" t="s">
        <v>46</v>
      </c>
      <c r="D618" s="11" t="s">
        <v>404</v>
      </c>
      <c r="E618" s="11" t="s">
        <v>20</v>
      </c>
      <c r="F618" s="29">
        <f t="shared" si="125"/>
        <v>170731</v>
      </c>
      <c r="G618" s="29">
        <f t="shared" si="125"/>
        <v>170731</v>
      </c>
      <c r="H618" s="29">
        <f t="shared" si="125"/>
        <v>131574.4</v>
      </c>
      <c r="I618" s="12">
        <f t="shared" si="121"/>
        <v>77.0653249849178</v>
      </c>
      <c r="J618" s="12">
        <f t="shared" si="119"/>
        <v>77.0653249849178</v>
      </c>
    </row>
    <row r="619" spans="1:10" ht="15">
      <c r="A619" s="13" t="s">
        <v>87</v>
      </c>
      <c r="B619" s="11" t="s">
        <v>69</v>
      </c>
      <c r="C619" s="11" t="s">
        <v>46</v>
      </c>
      <c r="D619" s="11" t="s">
        <v>404</v>
      </c>
      <c r="E619" s="11" t="s">
        <v>72</v>
      </c>
      <c r="F619" s="29">
        <f>'прил 3 '!G757</f>
        <v>170731</v>
      </c>
      <c r="G619" s="29">
        <f>'прил 3 '!H757</f>
        <v>170731</v>
      </c>
      <c r="H619" s="29">
        <f>'прил 3 '!I757</f>
        <v>131574.4</v>
      </c>
      <c r="I619" s="12">
        <f t="shared" si="121"/>
        <v>77.0653249849178</v>
      </c>
      <c r="J619" s="12">
        <f t="shared" si="119"/>
        <v>77.0653249849178</v>
      </c>
    </row>
    <row r="620" spans="1:10" ht="105">
      <c r="A620" s="10" t="s">
        <v>399</v>
      </c>
      <c r="B620" s="11" t="s">
        <v>69</v>
      </c>
      <c r="C620" s="11" t="s">
        <v>46</v>
      </c>
      <c r="D620" s="11" t="s">
        <v>141</v>
      </c>
      <c r="E620" s="11"/>
      <c r="F620" s="29">
        <f aca="true" t="shared" si="126" ref="F620:H621">F621</f>
        <v>328104</v>
      </c>
      <c r="G620" s="29">
        <f t="shared" si="126"/>
        <v>328104</v>
      </c>
      <c r="H620" s="29">
        <f t="shared" si="126"/>
        <v>327922.9</v>
      </c>
      <c r="I620" s="12">
        <f t="shared" si="121"/>
        <v>99.94480408650917</v>
      </c>
      <c r="J620" s="12">
        <f t="shared" si="119"/>
        <v>99.94480408650917</v>
      </c>
    </row>
    <row r="621" spans="1:10" ht="30">
      <c r="A621" s="13" t="s">
        <v>21</v>
      </c>
      <c r="B621" s="11" t="s">
        <v>69</v>
      </c>
      <c r="C621" s="11" t="s">
        <v>46</v>
      </c>
      <c r="D621" s="11" t="s">
        <v>141</v>
      </c>
      <c r="E621" s="11" t="s">
        <v>20</v>
      </c>
      <c r="F621" s="29">
        <f t="shared" si="126"/>
        <v>328104</v>
      </c>
      <c r="G621" s="29">
        <f t="shared" si="126"/>
        <v>328104</v>
      </c>
      <c r="H621" s="29">
        <f t="shared" si="126"/>
        <v>327922.9</v>
      </c>
      <c r="I621" s="12">
        <f t="shared" si="121"/>
        <v>99.94480408650917</v>
      </c>
      <c r="J621" s="12">
        <f t="shared" si="119"/>
        <v>99.94480408650917</v>
      </c>
    </row>
    <row r="622" spans="1:10" ht="15">
      <c r="A622" s="13" t="s">
        <v>87</v>
      </c>
      <c r="B622" s="11" t="s">
        <v>69</v>
      </c>
      <c r="C622" s="11" t="s">
        <v>46</v>
      </c>
      <c r="D622" s="11" t="s">
        <v>141</v>
      </c>
      <c r="E622" s="11" t="s">
        <v>72</v>
      </c>
      <c r="F622" s="29">
        <f>'прил 3 '!G760</f>
        <v>328104</v>
      </c>
      <c r="G622" s="29">
        <f>'прил 3 '!H760</f>
        <v>328104</v>
      </c>
      <c r="H622" s="29">
        <f>'прил 3 '!I760</f>
        <v>327922.9</v>
      </c>
      <c r="I622" s="12">
        <f t="shared" si="121"/>
        <v>99.94480408650917</v>
      </c>
      <c r="J622" s="12">
        <f t="shared" si="119"/>
        <v>99.94480408650917</v>
      </c>
    </row>
    <row r="623" spans="1:10" ht="90">
      <c r="A623" s="13" t="s">
        <v>400</v>
      </c>
      <c r="B623" s="11" t="s">
        <v>69</v>
      </c>
      <c r="C623" s="11" t="s">
        <v>46</v>
      </c>
      <c r="D623" s="11" t="s">
        <v>169</v>
      </c>
      <c r="E623" s="11"/>
      <c r="F623" s="29">
        <f aca="true" t="shared" si="127" ref="F623:H624">F624</f>
        <v>3330</v>
      </c>
      <c r="G623" s="29">
        <f t="shared" si="127"/>
        <v>3330</v>
      </c>
      <c r="H623" s="29">
        <f t="shared" si="127"/>
        <v>3138.1</v>
      </c>
      <c r="I623" s="12">
        <f t="shared" si="121"/>
        <v>94.23723723723724</v>
      </c>
      <c r="J623" s="12">
        <f t="shared" si="119"/>
        <v>94.23723723723724</v>
      </c>
    </row>
    <row r="624" spans="1:10" ht="30">
      <c r="A624" s="13" t="s">
        <v>21</v>
      </c>
      <c r="B624" s="11" t="s">
        <v>69</v>
      </c>
      <c r="C624" s="11" t="s">
        <v>46</v>
      </c>
      <c r="D624" s="11" t="s">
        <v>169</v>
      </c>
      <c r="E624" s="11" t="s">
        <v>20</v>
      </c>
      <c r="F624" s="29">
        <f t="shared" si="127"/>
        <v>3330</v>
      </c>
      <c r="G624" s="29">
        <f t="shared" si="127"/>
        <v>3330</v>
      </c>
      <c r="H624" s="29">
        <f t="shared" si="127"/>
        <v>3138.1</v>
      </c>
      <c r="I624" s="12">
        <f t="shared" si="121"/>
        <v>94.23723723723724</v>
      </c>
      <c r="J624" s="12">
        <f t="shared" si="119"/>
        <v>94.23723723723724</v>
      </c>
    </row>
    <row r="625" spans="1:10" ht="30">
      <c r="A625" s="13" t="s">
        <v>101</v>
      </c>
      <c r="B625" s="11" t="s">
        <v>69</v>
      </c>
      <c r="C625" s="11" t="s">
        <v>46</v>
      </c>
      <c r="D625" s="11" t="s">
        <v>169</v>
      </c>
      <c r="E625" s="11" t="s">
        <v>100</v>
      </c>
      <c r="F625" s="29">
        <f>'прил 3 '!G763</f>
        <v>3330</v>
      </c>
      <c r="G625" s="29">
        <f>'прил 3 '!H763</f>
        <v>3330</v>
      </c>
      <c r="H625" s="29">
        <f>'прил 3 '!I763</f>
        <v>3138.1</v>
      </c>
      <c r="I625" s="12">
        <f t="shared" si="121"/>
        <v>94.23723723723724</v>
      </c>
      <c r="J625" s="12">
        <f t="shared" si="119"/>
        <v>94.23723723723724</v>
      </c>
    </row>
    <row r="626" spans="1:10" ht="30">
      <c r="A626" s="13" t="s">
        <v>319</v>
      </c>
      <c r="B626" s="11" t="s">
        <v>69</v>
      </c>
      <c r="C626" s="11" t="s">
        <v>46</v>
      </c>
      <c r="D626" s="11" t="s">
        <v>320</v>
      </c>
      <c r="E626" s="11"/>
      <c r="F626" s="29">
        <f>F627+F632</f>
        <v>8853</v>
      </c>
      <c r="G626" s="29">
        <f>G627+G632</f>
        <v>8853</v>
      </c>
      <c r="H626" s="29">
        <f>H627+H632</f>
        <v>147.7</v>
      </c>
      <c r="I626" s="12">
        <f t="shared" si="121"/>
        <v>1.668361007568056</v>
      </c>
      <c r="J626" s="12">
        <f t="shared" si="119"/>
        <v>1.668361007568056</v>
      </c>
    </row>
    <row r="627" spans="1:10" ht="30">
      <c r="A627" s="13" t="s">
        <v>675</v>
      </c>
      <c r="B627" s="11" t="s">
        <v>69</v>
      </c>
      <c r="C627" s="11" t="s">
        <v>46</v>
      </c>
      <c r="D627" s="11" t="s">
        <v>674</v>
      </c>
      <c r="E627" s="11"/>
      <c r="F627" s="29">
        <f>F630+F628</f>
        <v>2848</v>
      </c>
      <c r="G627" s="29">
        <f>G630+G628</f>
        <v>2848</v>
      </c>
      <c r="H627" s="29">
        <f>H630+H628</f>
        <v>147.7</v>
      </c>
      <c r="I627" s="12">
        <f t="shared" si="121"/>
        <v>5.186095505617977</v>
      </c>
      <c r="J627" s="12">
        <f t="shared" si="119"/>
        <v>5.186095505617977</v>
      </c>
    </row>
    <row r="628" spans="1:10" ht="30">
      <c r="A628" s="10" t="s">
        <v>5</v>
      </c>
      <c r="B628" s="11" t="s">
        <v>69</v>
      </c>
      <c r="C628" s="11" t="s">
        <v>46</v>
      </c>
      <c r="D628" s="11" t="s">
        <v>674</v>
      </c>
      <c r="E628" s="11" t="s">
        <v>3</v>
      </c>
      <c r="F628" s="29">
        <f>F629</f>
        <v>148</v>
      </c>
      <c r="G628" s="29">
        <f>G629</f>
        <v>148</v>
      </c>
      <c r="H628" s="29">
        <f>H629</f>
        <v>147.7</v>
      </c>
      <c r="I628" s="12">
        <f t="shared" si="121"/>
        <v>99.79729729729729</v>
      </c>
      <c r="J628" s="12">
        <f t="shared" si="119"/>
        <v>99.79729729729729</v>
      </c>
    </row>
    <row r="629" spans="1:10" ht="30">
      <c r="A629" s="10" t="s">
        <v>6</v>
      </c>
      <c r="B629" s="11" t="s">
        <v>69</v>
      </c>
      <c r="C629" s="11" t="s">
        <v>46</v>
      </c>
      <c r="D629" s="11" t="s">
        <v>674</v>
      </c>
      <c r="E629" s="11" t="s">
        <v>4</v>
      </c>
      <c r="F629" s="29">
        <f>'прил 3 '!G767</f>
        <v>148</v>
      </c>
      <c r="G629" s="29">
        <f>'прил 3 '!H767</f>
        <v>148</v>
      </c>
      <c r="H629" s="29">
        <f>'прил 3 '!I767</f>
        <v>147.7</v>
      </c>
      <c r="I629" s="12">
        <f t="shared" si="121"/>
        <v>99.79729729729729</v>
      </c>
      <c r="J629" s="12">
        <f t="shared" si="119"/>
        <v>99.79729729729729</v>
      </c>
    </row>
    <row r="630" spans="1:10" ht="30">
      <c r="A630" s="13" t="s">
        <v>21</v>
      </c>
      <c r="B630" s="11" t="s">
        <v>69</v>
      </c>
      <c r="C630" s="11" t="s">
        <v>46</v>
      </c>
      <c r="D630" s="11" t="s">
        <v>674</v>
      </c>
      <c r="E630" s="11" t="s">
        <v>20</v>
      </c>
      <c r="F630" s="29">
        <f>F631</f>
        <v>2700</v>
      </c>
      <c r="G630" s="29">
        <f>G631</f>
        <v>2700</v>
      </c>
      <c r="H630" s="29">
        <f>H631</f>
        <v>0</v>
      </c>
      <c r="I630" s="12">
        <f t="shared" si="121"/>
        <v>0</v>
      </c>
      <c r="J630" s="12">
        <f t="shared" si="119"/>
        <v>0</v>
      </c>
    </row>
    <row r="631" spans="1:10" ht="15">
      <c r="A631" s="13" t="s">
        <v>87</v>
      </c>
      <c r="B631" s="11" t="s">
        <v>69</v>
      </c>
      <c r="C631" s="11" t="s">
        <v>46</v>
      </c>
      <c r="D631" s="11" t="s">
        <v>674</v>
      </c>
      <c r="E631" s="11" t="s">
        <v>72</v>
      </c>
      <c r="F631" s="29">
        <f>'прил 3 '!G769</f>
        <v>2700</v>
      </c>
      <c r="G631" s="29">
        <f>'прил 3 '!H769</f>
        <v>2700</v>
      </c>
      <c r="H631" s="29">
        <f>'прил 3 '!I769</f>
        <v>0</v>
      </c>
      <c r="I631" s="12">
        <f t="shared" si="121"/>
        <v>0</v>
      </c>
      <c r="J631" s="12">
        <f t="shared" si="119"/>
        <v>0</v>
      </c>
    </row>
    <row r="632" spans="1:10" ht="45">
      <c r="A632" s="13" t="s">
        <v>698</v>
      </c>
      <c r="B632" s="11" t="s">
        <v>69</v>
      </c>
      <c r="C632" s="11" t="s">
        <v>46</v>
      </c>
      <c r="D632" s="11" t="s">
        <v>695</v>
      </c>
      <c r="E632" s="11"/>
      <c r="F632" s="29">
        <f aca="true" t="shared" si="128" ref="F632:H633">F633</f>
        <v>6005</v>
      </c>
      <c r="G632" s="29">
        <f t="shared" si="128"/>
        <v>6005</v>
      </c>
      <c r="H632" s="29">
        <f t="shared" si="128"/>
        <v>0</v>
      </c>
      <c r="I632" s="12">
        <f t="shared" si="121"/>
        <v>0</v>
      </c>
      <c r="J632" s="12">
        <f t="shared" si="119"/>
        <v>0</v>
      </c>
    </row>
    <row r="633" spans="1:10" ht="30">
      <c r="A633" s="13" t="s">
        <v>16</v>
      </c>
      <c r="B633" s="11" t="s">
        <v>69</v>
      </c>
      <c r="C633" s="11" t="s">
        <v>46</v>
      </c>
      <c r="D633" s="11" t="s">
        <v>695</v>
      </c>
      <c r="E633" s="11" t="s">
        <v>17</v>
      </c>
      <c r="F633" s="29">
        <f t="shared" si="128"/>
        <v>6005</v>
      </c>
      <c r="G633" s="29">
        <f t="shared" si="128"/>
        <v>6005</v>
      </c>
      <c r="H633" s="29">
        <f t="shared" si="128"/>
        <v>0</v>
      </c>
      <c r="I633" s="12">
        <f t="shared" si="121"/>
        <v>0</v>
      </c>
      <c r="J633" s="12">
        <f t="shared" si="119"/>
        <v>0</v>
      </c>
    </row>
    <row r="634" spans="1:10" ht="15">
      <c r="A634" s="13" t="s">
        <v>93</v>
      </c>
      <c r="B634" s="11" t="s">
        <v>69</v>
      </c>
      <c r="C634" s="11" t="s">
        <v>46</v>
      </c>
      <c r="D634" s="11" t="s">
        <v>695</v>
      </c>
      <c r="E634" s="11" t="s">
        <v>92</v>
      </c>
      <c r="F634" s="29">
        <f>'прил 3 '!G591</f>
        <v>6005</v>
      </c>
      <c r="G634" s="29">
        <f>'прил 3 '!H591</f>
        <v>6005</v>
      </c>
      <c r="H634" s="29">
        <f>'прил 3 '!I591</f>
        <v>0</v>
      </c>
      <c r="I634" s="12">
        <f t="shared" si="121"/>
        <v>0</v>
      </c>
      <c r="J634" s="12">
        <f t="shared" si="119"/>
        <v>0</v>
      </c>
    </row>
    <row r="635" spans="1:10" ht="45">
      <c r="A635" s="14" t="s">
        <v>450</v>
      </c>
      <c r="B635" s="11" t="s">
        <v>69</v>
      </c>
      <c r="C635" s="11" t="s">
        <v>46</v>
      </c>
      <c r="D635" s="11" t="s">
        <v>197</v>
      </c>
      <c r="E635" s="11"/>
      <c r="F635" s="29">
        <f>F649+F641+F636</f>
        <v>4096</v>
      </c>
      <c r="G635" s="29">
        <f>G649+G641+G636</f>
        <v>4096</v>
      </c>
      <c r="H635" s="29">
        <f>H649+H641+H636</f>
        <v>1459.6000000000001</v>
      </c>
      <c r="I635" s="12">
        <f t="shared" si="121"/>
        <v>35.634765625</v>
      </c>
      <c r="J635" s="12">
        <f t="shared" si="119"/>
        <v>35.634765625</v>
      </c>
    </row>
    <row r="636" spans="1:10" ht="45">
      <c r="A636" s="14" t="s">
        <v>272</v>
      </c>
      <c r="B636" s="11" t="s">
        <v>69</v>
      </c>
      <c r="C636" s="11" t="s">
        <v>46</v>
      </c>
      <c r="D636" s="11" t="s">
        <v>198</v>
      </c>
      <c r="E636" s="11"/>
      <c r="F636" s="29">
        <f aca="true" t="shared" si="129" ref="F636:H639">F637</f>
        <v>3463</v>
      </c>
      <c r="G636" s="29">
        <f t="shared" si="129"/>
        <v>3463</v>
      </c>
      <c r="H636" s="29">
        <f t="shared" si="129"/>
        <v>1076.4</v>
      </c>
      <c r="I636" s="12">
        <f t="shared" si="121"/>
        <v>31.082876118971992</v>
      </c>
      <c r="J636" s="12">
        <f t="shared" si="119"/>
        <v>31.082876118971992</v>
      </c>
    </row>
    <row r="637" spans="1:10" ht="60">
      <c r="A637" s="14" t="s">
        <v>451</v>
      </c>
      <c r="B637" s="11" t="s">
        <v>69</v>
      </c>
      <c r="C637" s="11" t="s">
        <v>46</v>
      </c>
      <c r="D637" s="11" t="s">
        <v>199</v>
      </c>
      <c r="E637" s="11"/>
      <c r="F637" s="29">
        <f t="shared" si="129"/>
        <v>3463</v>
      </c>
      <c r="G637" s="29">
        <f t="shared" si="129"/>
        <v>3463</v>
      </c>
      <c r="H637" s="29">
        <f t="shared" si="129"/>
        <v>1076.4</v>
      </c>
      <c r="I637" s="12">
        <f t="shared" si="121"/>
        <v>31.082876118971992</v>
      </c>
      <c r="J637" s="12">
        <f t="shared" si="119"/>
        <v>31.082876118971992</v>
      </c>
    </row>
    <row r="638" spans="1:10" ht="60">
      <c r="A638" s="14" t="s">
        <v>273</v>
      </c>
      <c r="B638" s="11" t="s">
        <v>69</v>
      </c>
      <c r="C638" s="11" t="s">
        <v>46</v>
      </c>
      <c r="D638" s="11" t="s">
        <v>200</v>
      </c>
      <c r="E638" s="11"/>
      <c r="F638" s="29">
        <f t="shared" si="129"/>
        <v>3463</v>
      </c>
      <c r="G638" s="29">
        <f t="shared" si="129"/>
        <v>3463</v>
      </c>
      <c r="H638" s="29">
        <f t="shared" si="129"/>
        <v>1076.4</v>
      </c>
      <c r="I638" s="12">
        <f t="shared" si="121"/>
        <v>31.082876118971992</v>
      </c>
      <c r="J638" s="12">
        <f t="shared" si="119"/>
        <v>31.082876118971992</v>
      </c>
    </row>
    <row r="639" spans="1:10" ht="30">
      <c r="A639" s="13" t="s">
        <v>21</v>
      </c>
      <c r="B639" s="11" t="s">
        <v>69</v>
      </c>
      <c r="C639" s="11" t="s">
        <v>46</v>
      </c>
      <c r="D639" s="11" t="s">
        <v>200</v>
      </c>
      <c r="E639" s="11" t="s">
        <v>20</v>
      </c>
      <c r="F639" s="29">
        <f t="shared" si="129"/>
        <v>3463</v>
      </c>
      <c r="G639" s="29">
        <f t="shared" si="129"/>
        <v>3463</v>
      </c>
      <c r="H639" s="29">
        <f t="shared" si="129"/>
        <v>1076.4</v>
      </c>
      <c r="I639" s="12">
        <f t="shared" si="121"/>
        <v>31.082876118971992</v>
      </c>
      <c r="J639" s="12">
        <f t="shared" si="119"/>
        <v>31.082876118971992</v>
      </c>
    </row>
    <row r="640" spans="1:10" ht="15">
      <c r="A640" s="13" t="s">
        <v>87</v>
      </c>
      <c r="B640" s="11" t="s">
        <v>69</v>
      </c>
      <c r="C640" s="11" t="s">
        <v>46</v>
      </c>
      <c r="D640" s="11" t="s">
        <v>200</v>
      </c>
      <c r="E640" s="11" t="s">
        <v>72</v>
      </c>
      <c r="F640" s="29">
        <f>'прил 3 '!G775</f>
        <v>3463</v>
      </c>
      <c r="G640" s="29">
        <f>'прил 3 '!H775</f>
        <v>3463</v>
      </c>
      <c r="H640" s="29">
        <f>'прил 3 '!I775</f>
        <v>1076.4</v>
      </c>
      <c r="I640" s="12">
        <f t="shared" si="121"/>
        <v>31.082876118971992</v>
      </c>
      <c r="J640" s="12">
        <f t="shared" si="119"/>
        <v>31.082876118971992</v>
      </c>
    </row>
    <row r="641" spans="1:10" ht="30">
      <c r="A641" s="14" t="s">
        <v>289</v>
      </c>
      <c r="B641" s="11" t="s">
        <v>69</v>
      </c>
      <c r="C641" s="11" t="s">
        <v>46</v>
      </c>
      <c r="D641" s="11" t="s">
        <v>135</v>
      </c>
      <c r="E641" s="11"/>
      <c r="F641" s="29">
        <f>F642</f>
        <v>533</v>
      </c>
      <c r="G641" s="29">
        <f>G642</f>
        <v>533</v>
      </c>
      <c r="H641" s="29">
        <f>H642</f>
        <v>366.70000000000005</v>
      </c>
      <c r="I641" s="12">
        <f t="shared" si="121"/>
        <v>68.79924953095686</v>
      </c>
      <c r="J641" s="12">
        <f t="shared" si="119"/>
        <v>68.79924953095686</v>
      </c>
    </row>
    <row r="642" spans="1:10" ht="30">
      <c r="A642" s="14" t="s">
        <v>336</v>
      </c>
      <c r="B642" s="11" t="s">
        <v>69</v>
      </c>
      <c r="C642" s="11" t="s">
        <v>46</v>
      </c>
      <c r="D642" s="11" t="s">
        <v>136</v>
      </c>
      <c r="E642" s="11"/>
      <c r="F642" s="29">
        <f>F643+F646</f>
        <v>533</v>
      </c>
      <c r="G642" s="29">
        <f>G643+G646</f>
        <v>533</v>
      </c>
      <c r="H642" s="29">
        <f>H643+H646</f>
        <v>366.70000000000005</v>
      </c>
      <c r="I642" s="12">
        <f t="shared" si="121"/>
        <v>68.79924953095686</v>
      </c>
      <c r="J642" s="12">
        <f t="shared" si="119"/>
        <v>68.79924953095686</v>
      </c>
    </row>
    <row r="643" spans="1:10" ht="30">
      <c r="A643" s="10" t="s">
        <v>291</v>
      </c>
      <c r="B643" s="11" t="s">
        <v>69</v>
      </c>
      <c r="C643" s="11" t="s">
        <v>46</v>
      </c>
      <c r="D643" s="11" t="s">
        <v>290</v>
      </c>
      <c r="E643" s="11"/>
      <c r="F643" s="29">
        <f aca="true" t="shared" si="130" ref="F643:H644">F644</f>
        <v>513</v>
      </c>
      <c r="G643" s="29">
        <f t="shared" si="130"/>
        <v>513</v>
      </c>
      <c r="H643" s="29">
        <f t="shared" si="130"/>
        <v>362.6</v>
      </c>
      <c r="I643" s="12">
        <f t="shared" si="121"/>
        <v>70.682261208577</v>
      </c>
      <c r="J643" s="12">
        <f t="shared" si="119"/>
        <v>70.682261208577</v>
      </c>
    </row>
    <row r="644" spans="1:10" ht="30">
      <c r="A644" s="13" t="s">
        <v>21</v>
      </c>
      <c r="B644" s="11" t="s">
        <v>69</v>
      </c>
      <c r="C644" s="11" t="s">
        <v>46</v>
      </c>
      <c r="D644" s="11" t="s">
        <v>290</v>
      </c>
      <c r="E644" s="11" t="s">
        <v>20</v>
      </c>
      <c r="F644" s="29">
        <f t="shared" si="130"/>
        <v>513</v>
      </c>
      <c r="G644" s="29">
        <f t="shared" si="130"/>
        <v>513</v>
      </c>
      <c r="H644" s="29">
        <f t="shared" si="130"/>
        <v>362.6</v>
      </c>
      <c r="I644" s="12">
        <f t="shared" si="121"/>
        <v>70.682261208577</v>
      </c>
      <c r="J644" s="12">
        <f t="shared" si="119"/>
        <v>70.682261208577</v>
      </c>
    </row>
    <row r="645" spans="1:10" ht="15">
      <c r="A645" s="13" t="s">
        <v>87</v>
      </c>
      <c r="B645" s="11" t="s">
        <v>69</v>
      </c>
      <c r="C645" s="11" t="s">
        <v>46</v>
      </c>
      <c r="D645" s="11" t="s">
        <v>290</v>
      </c>
      <c r="E645" s="11" t="s">
        <v>72</v>
      </c>
      <c r="F645" s="29">
        <f>'прил 3 '!G780</f>
        <v>513</v>
      </c>
      <c r="G645" s="29">
        <f>'прил 3 '!H780</f>
        <v>513</v>
      </c>
      <c r="H645" s="29">
        <f>'прил 3 '!I780</f>
        <v>362.6</v>
      </c>
      <c r="I645" s="12">
        <f t="shared" si="121"/>
        <v>70.682261208577</v>
      </c>
      <c r="J645" s="12">
        <f t="shared" si="119"/>
        <v>70.682261208577</v>
      </c>
    </row>
    <row r="646" spans="1:10" ht="30">
      <c r="A646" s="10" t="s">
        <v>293</v>
      </c>
      <c r="B646" s="11" t="s">
        <v>69</v>
      </c>
      <c r="C646" s="11" t="s">
        <v>46</v>
      </c>
      <c r="D646" s="11" t="s">
        <v>292</v>
      </c>
      <c r="E646" s="11"/>
      <c r="F646" s="29">
        <f aca="true" t="shared" si="131" ref="F646:H647">F647</f>
        <v>20</v>
      </c>
      <c r="G646" s="29">
        <f t="shared" si="131"/>
        <v>20</v>
      </c>
      <c r="H646" s="29">
        <f t="shared" si="131"/>
        <v>4.1</v>
      </c>
      <c r="I646" s="12">
        <f t="shared" si="121"/>
        <v>20.5</v>
      </c>
      <c r="J646" s="12">
        <f t="shared" si="119"/>
        <v>20.5</v>
      </c>
    </row>
    <row r="647" spans="1:10" ht="30">
      <c r="A647" s="13" t="s">
        <v>21</v>
      </c>
      <c r="B647" s="11" t="s">
        <v>69</v>
      </c>
      <c r="C647" s="11" t="s">
        <v>46</v>
      </c>
      <c r="D647" s="11" t="s">
        <v>292</v>
      </c>
      <c r="E647" s="11" t="s">
        <v>20</v>
      </c>
      <c r="F647" s="29">
        <f t="shared" si="131"/>
        <v>20</v>
      </c>
      <c r="G647" s="29">
        <f t="shared" si="131"/>
        <v>20</v>
      </c>
      <c r="H647" s="29">
        <f t="shared" si="131"/>
        <v>4.1</v>
      </c>
      <c r="I647" s="12">
        <f t="shared" si="121"/>
        <v>20.5</v>
      </c>
      <c r="J647" s="12">
        <f t="shared" si="119"/>
        <v>20.5</v>
      </c>
    </row>
    <row r="648" spans="1:10" ht="15">
      <c r="A648" s="13" t="s">
        <v>87</v>
      </c>
      <c r="B648" s="11" t="s">
        <v>69</v>
      </c>
      <c r="C648" s="11" t="s">
        <v>46</v>
      </c>
      <c r="D648" s="11" t="s">
        <v>292</v>
      </c>
      <c r="E648" s="11" t="s">
        <v>72</v>
      </c>
      <c r="F648" s="29">
        <f>'прил 3 '!G783</f>
        <v>20</v>
      </c>
      <c r="G648" s="29">
        <f>'прил 3 '!H783</f>
        <v>20</v>
      </c>
      <c r="H648" s="29">
        <f>'прил 3 '!I783</f>
        <v>4.1</v>
      </c>
      <c r="I648" s="12">
        <f t="shared" si="121"/>
        <v>20.5</v>
      </c>
      <c r="J648" s="12">
        <f t="shared" si="119"/>
        <v>20.5</v>
      </c>
    </row>
    <row r="649" spans="1:10" ht="30">
      <c r="A649" s="14" t="s">
        <v>297</v>
      </c>
      <c r="B649" s="11" t="s">
        <v>69</v>
      </c>
      <c r="C649" s="11" t="s">
        <v>46</v>
      </c>
      <c r="D649" s="11" t="s">
        <v>296</v>
      </c>
      <c r="E649" s="11"/>
      <c r="F649" s="29">
        <f aca="true" t="shared" si="132" ref="F649:H652">F650</f>
        <v>100</v>
      </c>
      <c r="G649" s="29">
        <f t="shared" si="132"/>
        <v>100</v>
      </c>
      <c r="H649" s="29">
        <f t="shared" si="132"/>
        <v>16.5</v>
      </c>
      <c r="I649" s="12">
        <f t="shared" si="121"/>
        <v>16.5</v>
      </c>
      <c r="J649" s="12">
        <f t="shared" si="119"/>
        <v>16.5</v>
      </c>
    </row>
    <row r="650" spans="1:10" ht="45">
      <c r="A650" s="14" t="s">
        <v>455</v>
      </c>
      <c r="B650" s="11" t="s">
        <v>69</v>
      </c>
      <c r="C650" s="11" t="s">
        <v>46</v>
      </c>
      <c r="D650" s="11" t="s">
        <v>298</v>
      </c>
      <c r="E650" s="11"/>
      <c r="F650" s="29">
        <f t="shared" si="132"/>
        <v>100</v>
      </c>
      <c r="G650" s="29">
        <f t="shared" si="132"/>
        <v>100</v>
      </c>
      <c r="H650" s="29">
        <f t="shared" si="132"/>
        <v>16.5</v>
      </c>
      <c r="I650" s="12">
        <f t="shared" si="121"/>
        <v>16.5</v>
      </c>
      <c r="J650" s="12">
        <f t="shared" si="119"/>
        <v>16.5</v>
      </c>
    </row>
    <row r="651" spans="1:10" ht="45">
      <c r="A651" s="10" t="s">
        <v>300</v>
      </c>
      <c r="B651" s="11" t="s">
        <v>69</v>
      </c>
      <c r="C651" s="11" t="s">
        <v>46</v>
      </c>
      <c r="D651" s="11" t="s">
        <v>299</v>
      </c>
      <c r="E651" s="11"/>
      <c r="F651" s="29">
        <f t="shared" si="132"/>
        <v>100</v>
      </c>
      <c r="G651" s="29">
        <f t="shared" si="132"/>
        <v>100</v>
      </c>
      <c r="H651" s="29">
        <f t="shared" si="132"/>
        <v>16.5</v>
      </c>
      <c r="I651" s="12">
        <f t="shared" si="121"/>
        <v>16.5</v>
      </c>
      <c r="J651" s="12">
        <f t="shared" si="119"/>
        <v>16.5</v>
      </c>
    </row>
    <row r="652" spans="1:10" ht="30">
      <c r="A652" s="13" t="s">
        <v>21</v>
      </c>
      <c r="B652" s="11" t="s">
        <v>69</v>
      </c>
      <c r="C652" s="11" t="s">
        <v>46</v>
      </c>
      <c r="D652" s="11" t="s">
        <v>299</v>
      </c>
      <c r="E652" s="11" t="s">
        <v>20</v>
      </c>
      <c r="F652" s="29">
        <f t="shared" si="132"/>
        <v>100</v>
      </c>
      <c r="G652" s="29">
        <f t="shared" si="132"/>
        <v>100</v>
      </c>
      <c r="H652" s="29">
        <f t="shared" si="132"/>
        <v>16.5</v>
      </c>
      <c r="I652" s="12">
        <f t="shared" si="121"/>
        <v>16.5</v>
      </c>
      <c r="J652" s="12">
        <f t="shared" si="119"/>
        <v>16.5</v>
      </c>
    </row>
    <row r="653" spans="1:10" ht="15">
      <c r="A653" s="13" t="s">
        <v>87</v>
      </c>
      <c r="B653" s="11" t="s">
        <v>69</v>
      </c>
      <c r="C653" s="11" t="s">
        <v>46</v>
      </c>
      <c r="D653" s="11" t="s">
        <v>299</v>
      </c>
      <c r="E653" s="11" t="s">
        <v>72</v>
      </c>
      <c r="F653" s="29">
        <f>'прил 3 '!G788</f>
        <v>100</v>
      </c>
      <c r="G653" s="29">
        <f>'прил 3 '!H788</f>
        <v>100</v>
      </c>
      <c r="H653" s="29">
        <f>'прил 3 '!I788</f>
        <v>16.5</v>
      </c>
      <c r="I653" s="12">
        <f t="shared" si="121"/>
        <v>16.5</v>
      </c>
      <c r="J653" s="12">
        <f t="shared" si="119"/>
        <v>16.5</v>
      </c>
    </row>
    <row r="654" spans="1:10" ht="45">
      <c r="A654" s="14" t="s">
        <v>475</v>
      </c>
      <c r="B654" s="11" t="s">
        <v>69</v>
      </c>
      <c r="C654" s="11" t="s">
        <v>46</v>
      </c>
      <c r="D654" s="11" t="s">
        <v>192</v>
      </c>
      <c r="E654" s="11"/>
      <c r="F654" s="29">
        <f aca="true" t="shared" si="133" ref="F654:H658">F655</f>
        <v>518.1999999999999</v>
      </c>
      <c r="G654" s="29">
        <f t="shared" si="133"/>
        <v>518.1999999999999</v>
      </c>
      <c r="H654" s="29">
        <f t="shared" si="133"/>
        <v>518.2</v>
      </c>
      <c r="I654" s="12">
        <f t="shared" si="121"/>
        <v>100.00000000000003</v>
      </c>
      <c r="J654" s="12">
        <f t="shared" si="119"/>
        <v>100.00000000000003</v>
      </c>
    </row>
    <row r="655" spans="1:10" ht="30">
      <c r="A655" s="13" t="s">
        <v>381</v>
      </c>
      <c r="B655" s="11" t="s">
        <v>69</v>
      </c>
      <c r="C655" s="11" t="s">
        <v>46</v>
      </c>
      <c r="D655" s="11" t="s">
        <v>322</v>
      </c>
      <c r="E655" s="11"/>
      <c r="F655" s="29">
        <f t="shared" si="133"/>
        <v>518.1999999999999</v>
      </c>
      <c r="G655" s="29">
        <f t="shared" si="133"/>
        <v>518.1999999999999</v>
      </c>
      <c r="H655" s="29">
        <f t="shared" si="133"/>
        <v>518.2</v>
      </c>
      <c r="I655" s="12">
        <f t="shared" si="121"/>
        <v>100.00000000000003</v>
      </c>
      <c r="J655" s="12">
        <f t="shared" si="119"/>
        <v>100.00000000000003</v>
      </c>
    </row>
    <row r="656" spans="1:10" ht="30">
      <c r="A656" s="14" t="s">
        <v>325</v>
      </c>
      <c r="B656" s="11" t="s">
        <v>69</v>
      </c>
      <c r="C656" s="11" t="s">
        <v>46</v>
      </c>
      <c r="D656" s="11" t="s">
        <v>323</v>
      </c>
      <c r="E656" s="11"/>
      <c r="F656" s="29">
        <f t="shared" si="133"/>
        <v>518.1999999999999</v>
      </c>
      <c r="G656" s="29">
        <f t="shared" si="133"/>
        <v>518.1999999999999</v>
      </c>
      <c r="H656" s="29">
        <f t="shared" si="133"/>
        <v>518.2</v>
      </c>
      <c r="I656" s="12">
        <f t="shared" si="121"/>
        <v>100.00000000000003</v>
      </c>
      <c r="J656" s="12">
        <f t="shared" si="119"/>
        <v>100.00000000000003</v>
      </c>
    </row>
    <row r="657" spans="1:10" ht="75">
      <c r="A657" s="13" t="s">
        <v>581</v>
      </c>
      <c r="B657" s="11" t="s">
        <v>69</v>
      </c>
      <c r="C657" s="11" t="s">
        <v>46</v>
      </c>
      <c r="D657" s="11" t="s">
        <v>324</v>
      </c>
      <c r="E657" s="11"/>
      <c r="F657" s="29">
        <f t="shared" si="133"/>
        <v>518.1999999999999</v>
      </c>
      <c r="G657" s="29">
        <f t="shared" si="133"/>
        <v>518.1999999999999</v>
      </c>
      <c r="H657" s="29">
        <f t="shared" si="133"/>
        <v>518.2</v>
      </c>
      <c r="I657" s="12">
        <f t="shared" si="121"/>
        <v>100.00000000000003</v>
      </c>
      <c r="J657" s="12">
        <f t="shared" si="119"/>
        <v>100.00000000000003</v>
      </c>
    </row>
    <row r="658" spans="1:10" ht="30">
      <c r="A658" s="13" t="s">
        <v>5</v>
      </c>
      <c r="B658" s="11" t="s">
        <v>69</v>
      </c>
      <c r="C658" s="11" t="s">
        <v>46</v>
      </c>
      <c r="D658" s="11" t="s">
        <v>324</v>
      </c>
      <c r="E658" s="11" t="s">
        <v>3</v>
      </c>
      <c r="F658" s="29">
        <f t="shared" si="133"/>
        <v>518.1999999999999</v>
      </c>
      <c r="G658" s="29">
        <f t="shared" si="133"/>
        <v>518.1999999999999</v>
      </c>
      <c r="H658" s="29">
        <f t="shared" si="133"/>
        <v>518.2</v>
      </c>
      <c r="I658" s="12">
        <f t="shared" si="121"/>
        <v>100.00000000000003</v>
      </c>
      <c r="J658" s="12">
        <f t="shared" si="119"/>
        <v>100.00000000000003</v>
      </c>
    </row>
    <row r="659" spans="1:10" ht="30">
      <c r="A659" s="13" t="s">
        <v>6</v>
      </c>
      <c r="B659" s="11" t="s">
        <v>69</v>
      </c>
      <c r="C659" s="11" t="s">
        <v>46</v>
      </c>
      <c r="D659" s="11" t="s">
        <v>324</v>
      </c>
      <c r="E659" s="11" t="s">
        <v>4</v>
      </c>
      <c r="F659" s="29">
        <f>'прил 3 '!G597</f>
        <v>518.1999999999999</v>
      </c>
      <c r="G659" s="29">
        <f>'прил 3 '!H597</f>
        <v>518.1999999999999</v>
      </c>
      <c r="H659" s="29">
        <f>'прил 3 '!I597</f>
        <v>518.2</v>
      </c>
      <c r="I659" s="12">
        <f t="shared" si="121"/>
        <v>100.00000000000003</v>
      </c>
      <c r="J659" s="12">
        <f t="shared" si="119"/>
        <v>100.00000000000003</v>
      </c>
    </row>
    <row r="660" spans="1:10" ht="45">
      <c r="A660" s="10" t="s">
        <v>522</v>
      </c>
      <c r="B660" s="11" t="s">
        <v>69</v>
      </c>
      <c r="C660" s="11" t="s">
        <v>46</v>
      </c>
      <c r="D660" s="11" t="s">
        <v>215</v>
      </c>
      <c r="E660" s="11"/>
      <c r="F660" s="12">
        <f aca="true" t="shared" si="134" ref="F660:H664">F661</f>
        <v>200</v>
      </c>
      <c r="G660" s="12">
        <f t="shared" si="134"/>
        <v>200</v>
      </c>
      <c r="H660" s="12">
        <f t="shared" si="134"/>
        <v>197</v>
      </c>
      <c r="I660" s="12">
        <f t="shared" si="121"/>
        <v>98.5</v>
      </c>
      <c r="J660" s="12">
        <f t="shared" si="119"/>
        <v>98.5</v>
      </c>
    </row>
    <row r="661" spans="1:10" ht="15">
      <c r="A661" s="14" t="s">
        <v>127</v>
      </c>
      <c r="B661" s="11" t="s">
        <v>69</v>
      </c>
      <c r="C661" s="11" t="s">
        <v>46</v>
      </c>
      <c r="D661" s="20" t="s">
        <v>216</v>
      </c>
      <c r="E661" s="11"/>
      <c r="F661" s="12">
        <f t="shared" si="134"/>
        <v>200</v>
      </c>
      <c r="G661" s="12">
        <f t="shared" si="134"/>
        <v>200</v>
      </c>
      <c r="H661" s="12">
        <f t="shared" si="134"/>
        <v>197</v>
      </c>
      <c r="I661" s="12">
        <f t="shared" si="121"/>
        <v>98.5</v>
      </c>
      <c r="J661" s="12">
        <f t="shared" si="119"/>
        <v>98.5</v>
      </c>
    </row>
    <row r="662" spans="1:10" ht="45">
      <c r="A662" s="16" t="s">
        <v>656</v>
      </c>
      <c r="B662" s="11" t="s">
        <v>69</v>
      </c>
      <c r="C662" s="11" t="s">
        <v>46</v>
      </c>
      <c r="D662" s="11" t="s">
        <v>523</v>
      </c>
      <c r="E662" s="11"/>
      <c r="F662" s="12">
        <f t="shared" si="134"/>
        <v>200</v>
      </c>
      <c r="G662" s="12">
        <f t="shared" si="134"/>
        <v>200</v>
      </c>
      <c r="H662" s="12">
        <f t="shared" si="134"/>
        <v>197</v>
      </c>
      <c r="I662" s="12">
        <f t="shared" si="121"/>
        <v>98.5</v>
      </c>
      <c r="J662" s="12">
        <f aca="true" t="shared" si="135" ref="J662:J725">H662/G662*100</f>
        <v>98.5</v>
      </c>
    </row>
    <row r="663" spans="1:10" ht="45">
      <c r="A663" s="13" t="s">
        <v>524</v>
      </c>
      <c r="B663" s="11" t="s">
        <v>69</v>
      </c>
      <c r="C663" s="11" t="s">
        <v>46</v>
      </c>
      <c r="D663" s="11" t="s">
        <v>525</v>
      </c>
      <c r="E663" s="11"/>
      <c r="F663" s="12">
        <f t="shared" si="134"/>
        <v>200</v>
      </c>
      <c r="G663" s="12">
        <f t="shared" si="134"/>
        <v>200</v>
      </c>
      <c r="H663" s="12">
        <f t="shared" si="134"/>
        <v>197</v>
      </c>
      <c r="I663" s="12">
        <f aca="true" t="shared" si="136" ref="I663:I726">H663/F663*100</f>
        <v>98.5</v>
      </c>
      <c r="J663" s="12">
        <f t="shared" si="135"/>
        <v>98.5</v>
      </c>
    </row>
    <row r="664" spans="1:10" ht="30">
      <c r="A664" s="13" t="s">
        <v>21</v>
      </c>
      <c r="B664" s="11" t="s">
        <v>69</v>
      </c>
      <c r="C664" s="11" t="s">
        <v>46</v>
      </c>
      <c r="D664" s="11" t="s">
        <v>525</v>
      </c>
      <c r="E664" s="11" t="s">
        <v>20</v>
      </c>
      <c r="F664" s="12">
        <f t="shared" si="134"/>
        <v>200</v>
      </c>
      <c r="G664" s="12">
        <f t="shared" si="134"/>
        <v>200</v>
      </c>
      <c r="H664" s="12">
        <f t="shared" si="134"/>
        <v>197</v>
      </c>
      <c r="I664" s="12">
        <f t="shared" si="136"/>
        <v>98.5</v>
      </c>
      <c r="J664" s="12">
        <f t="shared" si="135"/>
        <v>98.5</v>
      </c>
    </row>
    <row r="665" spans="1:10" ht="15">
      <c r="A665" s="13" t="s">
        <v>87</v>
      </c>
      <c r="B665" s="11" t="s">
        <v>69</v>
      </c>
      <c r="C665" s="11" t="s">
        <v>46</v>
      </c>
      <c r="D665" s="11" t="s">
        <v>525</v>
      </c>
      <c r="E665" s="11" t="s">
        <v>72</v>
      </c>
      <c r="F665" s="12">
        <f>'прил 3 '!G794</f>
        <v>200</v>
      </c>
      <c r="G665" s="12">
        <f>'прил 3 '!H794</f>
        <v>200</v>
      </c>
      <c r="H665" s="12">
        <f>'прил 3 '!I794</f>
        <v>197</v>
      </c>
      <c r="I665" s="12">
        <f t="shared" si="136"/>
        <v>98.5</v>
      </c>
      <c r="J665" s="12">
        <f t="shared" si="135"/>
        <v>98.5</v>
      </c>
    </row>
    <row r="666" spans="1:10" ht="60">
      <c r="A666" s="10" t="s">
        <v>582</v>
      </c>
      <c r="B666" s="11" t="s">
        <v>69</v>
      </c>
      <c r="C666" s="11" t="s">
        <v>46</v>
      </c>
      <c r="D666" s="11" t="s">
        <v>251</v>
      </c>
      <c r="E666" s="11"/>
      <c r="F666" s="29">
        <f aca="true" t="shared" si="137" ref="F666:H669">F667</f>
        <v>161</v>
      </c>
      <c r="G666" s="29">
        <f t="shared" si="137"/>
        <v>161</v>
      </c>
      <c r="H666" s="29">
        <f t="shared" si="137"/>
        <v>152.2</v>
      </c>
      <c r="I666" s="12">
        <f t="shared" si="136"/>
        <v>94.53416149068322</v>
      </c>
      <c r="J666" s="12">
        <f t="shared" si="135"/>
        <v>94.53416149068322</v>
      </c>
    </row>
    <row r="667" spans="1:10" ht="15">
      <c r="A667" s="10" t="s">
        <v>709</v>
      </c>
      <c r="B667" s="11" t="s">
        <v>69</v>
      </c>
      <c r="C667" s="11" t="s">
        <v>46</v>
      </c>
      <c r="D667" s="11" t="s">
        <v>710</v>
      </c>
      <c r="E667" s="11"/>
      <c r="F667" s="29">
        <f t="shared" si="137"/>
        <v>161</v>
      </c>
      <c r="G667" s="29">
        <f t="shared" si="137"/>
        <v>161</v>
      </c>
      <c r="H667" s="29">
        <f t="shared" si="137"/>
        <v>152.2</v>
      </c>
      <c r="I667" s="12">
        <f t="shared" si="136"/>
        <v>94.53416149068322</v>
      </c>
      <c r="J667" s="12">
        <f t="shared" si="135"/>
        <v>94.53416149068322</v>
      </c>
    </row>
    <row r="668" spans="1:10" ht="60">
      <c r="A668" s="10" t="s">
        <v>717</v>
      </c>
      <c r="B668" s="11" t="s">
        <v>69</v>
      </c>
      <c r="C668" s="11" t="s">
        <v>46</v>
      </c>
      <c r="D668" s="11" t="s">
        <v>718</v>
      </c>
      <c r="E668" s="11"/>
      <c r="F668" s="29">
        <f t="shared" si="137"/>
        <v>161</v>
      </c>
      <c r="G668" s="29">
        <f t="shared" si="137"/>
        <v>161</v>
      </c>
      <c r="H668" s="29">
        <f t="shared" si="137"/>
        <v>152.2</v>
      </c>
      <c r="I668" s="12">
        <f t="shared" si="136"/>
        <v>94.53416149068322</v>
      </c>
      <c r="J668" s="12">
        <f t="shared" si="135"/>
        <v>94.53416149068322</v>
      </c>
    </row>
    <row r="669" spans="1:10" ht="30">
      <c r="A669" s="13" t="s">
        <v>21</v>
      </c>
      <c r="B669" s="11" t="s">
        <v>69</v>
      </c>
      <c r="C669" s="11" t="s">
        <v>46</v>
      </c>
      <c r="D669" s="11" t="s">
        <v>718</v>
      </c>
      <c r="E669" s="11" t="s">
        <v>20</v>
      </c>
      <c r="F669" s="29">
        <f t="shared" si="137"/>
        <v>161</v>
      </c>
      <c r="G669" s="29">
        <f t="shared" si="137"/>
        <v>161</v>
      </c>
      <c r="H669" s="29">
        <f t="shared" si="137"/>
        <v>152.2</v>
      </c>
      <c r="I669" s="12">
        <f t="shared" si="136"/>
        <v>94.53416149068322</v>
      </c>
      <c r="J669" s="12">
        <f t="shared" si="135"/>
        <v>94.53416149068322</v>
      </c>
    </row>
    <row r="670" spans="1:10" ht="15">
      <c r="A670" s="13" t="s">
        <v>87</v>
      </c>
      <c r="B670" s="11" t="s">
        <v>69</v>
      </c>
      <c r="C670" s="11" t="s">
        <v>46</v>
      </c>
      <c r="D670" s="11" t="s">
        <v>718</v>
      </c>
      <c r="E670" s="11" t="s">
        <v>72</v>
      </c>
      <c r="F670" s="29">
        <f>'прил 3 '!G799</f>
        <v>161</v>
      </c>
      <c r="G670" s="29">
        <f>'прил 3 '!H799</f>
        <v>161</v>
      </c>
      <c r="H670" s="29">
        <f>'прил 3 '!I799</f>
        <v>152.2</v>
      </c>
      <c r="I670" s="12">
        <f t="shared" si="136"/>
        <v>94.53416149068322</v>
      </c>
      <c r="J670" s="12">
        <f t="shared" si="135"/>
        <v>94.53416149068322</v>
      </c>
    </row>
    <row r="671" spans="1:10" ht="15">
      <c r="A671" s="14" t="s">
        <v>341</v>
      </c>
      <c r="B671" s="11" t="s">
        <v>69</v>
      </c>
      <c r="C671" s="11" t="s">
        <v>46</v>
      </c>
      <c r="D671" s="11" t="s">
        <v>161</v>
      </c>
      <c r="E671" s="11"/>
      <c r="F671" s="29">
        <f aca="true" t="shared" si="138" ref="F671:H673">F672</f>
        <v>1000</v>
      </c>
      <c r="G671" s="29">
        <f t="shared" si="138"/>
        <v>1000</v>
      </c>
      <c r="H671" s="29">
        <f t="shared" si="138"/>
        <v>896.5</v>
      </c>
      <c r="I671" s="12">
        <f t="shared" si="136"/>
        <v>89.64999999999999</v>
      </c>
      <c r="J671" s="12">
        <f t="shared" si="135"/>
        <v>89.64999999999999</v>
      </c>
    </row>
    <row r="672" spans="1:10" ht="30">
      <c r="A672" s="13" t="s">
        <v>589</v>
      </c>
      <c r="B672" s="11" t="s">
        <v>69</v>
      </c>
      <c r="C672" s="11" t="s">
        <v>46</v>
      </c>
      <c r="D672" s="11" t="s">
        <v>588</v>
      </c>
      <c r="E672" s="11"/>
      <c r="F672" s="29">
        <f t="shared" si="138"/>
        <v>1000</v>
      </c>
      <c r="G672" s="29">
        <f t="shared" si="138"/>
        <v>1000</v>
      </c>
      <c r="H672" s="29">
        <f t="shared" si="138"/>
        <v>896.5</v>
      </c>
      <c r="I672" s="12">
        <f t="shared" si="136"/>
        <v>89.64999999999999</v>
      </c>
      <c r="J672" s="12">
        <f t="shared" si="135"/>
        <v>89.64999999999999</v>
      </c>
    </row>
    <row r="673" spans="1:10" ht="30">
      <c r="A673" s="13" t="s">
        <v>21</v>
      </c>
      <c r="B673" s="11" t="s">
        <v>69</v>
      </c>
      <c r="C673" s="11" t="s">
        <v>46</v>
      </c>
      <c r="D673" s="11" t="s">
        <v>588</v>
      </c>
      <c r="E673" s="11" t="s">
        <v>20</v>
      </c>
      <c r="F673" s="29">
        <f t="shared" si="138"/>
        <v>1000</v>
      </c>
      <c r="G673" s="29">
        <f t="shared" si="138"/>
        <v>1000</v>
      </c>
      <c r="H673" s="29">
        <f t="shared" si="138"/>
        <v>896.5</v>
      </c>
      <c r="I673" s="12">
        <f t="shared" si="136"/>
        <v>89.64999999999999</v>
      </c>
      <c r="J673" s="12">
        <f t="shared" si="135"/>
        <v>89.64999999999999</v>
      </c>
    </row>
    <row r="674" spans="1:10" ht="15">
      <c r="A674" s="13" t="s">
        <v>87</v>
      </c>
      <c r="B674" s="11" t="s">
        <v>69</v>
      </c>
      <c r="C674" s="11" t="s">
        <v>46</v>
      </c>
      <c r="D674" s="11" t="s">
        <v>588</v>
      </c>
      <c r="E674" s="11" t="s">
        <v>72</v>
      </c>
      <c r="F674" s="29">
        <f>'прил 3 '!G803</f>
        <v>1000</v>
      </c>
      <c r="G674" s="29">
        <f>'прил 3 '!H803</f>
        <v>1000</v>
      </c>
      <c r="H674" s="29">
        <f>'прил 3 '!I803</f>
        <v>896.5</v>
      </c>
      <c r="I674" s="12">
        <f t="shared" si="136"/>
        <v>89.64999999999999</v>
      </c>
      <c r="J674" s="12">
        <f t="shared" si="135"/>
        <v>89.64999999999999</v>
      </c>
    </row>
    <row r="675" spans="1:10" ht="15">
      <c r="A675" s="14" t="s">
        <v>224</v>
      </c>
      <c r="B675" s="11" t="s">
        <v>69</v>
      </c>
      <c r="C675" s="11" t="s">
        <v>47</v>
      </c>
      <c r="D675" s="11"/>
      <c r="E675" s="11"/>
      <c r="F675" s="12">
        <f>F676+F709+F742+F736+F747</f>
        <v>635668.6</v>
      </c>
      <c r="G675" s="12">
        <f>G676+G709+G742+G736+G747</f>
        <v>635668.6</v>
      </c>
      <c r="H675" s="12">
        <f>H676+H709+H742+H736+H747</f>
        <v>534872.5000000001</v>
      </c>
      <c r="I675" s="12">
        <f t="shared" si="136"/>
        <v>84.14329416302773</v>
      </c>
      <c r="J675" s="12">
        <f t="shared" si="135"/>
        <v>84.14329416302773</v>
      </c>
    </row>
    <row r="676" spans="1:10" ht="45">
      <c r="A676" s="10" t="s">
        <v>391</v>
      </c>
      <c r="B676" s="11" t="s">
        <v>69</v>
      </c>
      <c r="C676" s="11" t="s">
        <v>47</v>
      </c>
      <c r="D676" s="11" t="s">
        <v>137</v>
      </c>
      <c r="E676" s="11"/>
      <c r="F676" s="29">
        <f>F677</f>
        <v>616366.4</v>
      </c>
      <c r="G676" s="29">
        <f>G677</f>
        <v>616366.4</v>
      </c>
      <c r="H676" s="29">
        <f>H677</f>
        <v>518455.00000000006</v>
      </c>
      <c r="I676" s="12">
        <f t="shared" si="136"/>
        <v>84.11474084245995</v>
      </c>
      <c r="J676" s="12">
        <f t="shared" si="135"/>
        <v>84.11474084245995</v>
      </c>
    </row>
    <row r="677" spans="1:10" ht="15">
      <c r="A677" s="14" t="s">
        <v>393</v>
      </c>
      <c r="B677" s="11" t="s">
        <v>69</v>
      </c>
      <c r="C677" s="11" t="s">
        <v>47</v>
      </c>
      <c r="D677" s="11" t="s">
        <v>142</v>
      </c>
      <c r="E677" s="11"/>
      <c r="F677" s="12">
        <f>F678+F694+F705+F698</f>
        <v>616366.4</v>
      </c>
      <c r="G677" s="12">
        <f>G678+G694+G705+G698</f>
        <v>616366.4</v>
      </c>
      <c r="H677" s="12">
        <f>H678+H694+H705+H698</f>
        <v>518455.00000000006</v>
      </c>
      <c r="I677" s="12">
        <f t="shared" si="136"/>
        <v>84.11474084245995</v>
      </c>
      <c r="J677" s="12">
        <f t="shared" si="135"/>
        <v>84.11474084245995</v>
      </c>
    </row>
    <row r="678" spans="1:10" ht="30">
      <c r="A678" s="14" t="s">
        <v>403</v>
      </c>
      <c r="B678" s="11" t="s">
        <v>69</v>
      </c>
      <c r="C678" s="11" t="s">
        <v>47</v>
      </c>
      <c r="D678" s="11" t="s">
        <v>143</v>
      </c>
      <c r="E678" s="11"/>
      <c r="F678" s="12">
        <f>F682+F679+F685+F688+F691</f>
        <v>517998.3</v>
      </c>
      <c r="G678" s="12">
        <f>G682+G679+G685+G688+G691</f>
        <v>517998.3</v>
      </c>
      <c r="H678" s="12">
        <f>H682+H679+H685+H688+H691</f>
        <v>483531.7</v>
      </c>
      <c r="I678" s="12">
        <f t="shared" si="136"/>
        <v>93.3461943794024</v>
      </c>
      <c r="J678" s="12">
        <f t="shared" si="135"/>
        <v>93.3461943794024</v>
      </c>
    </row>
    <row r="679" spans="1:10" ht="30">
      <c r="A679" s="14" t="s">
        <v>225</v>
      </c>
      <c r="B679" s="11" t="s">
        <v>69</v>
      </c>
      <c r="C679" s="11" t="s">
        <v>47</v>
      </c>
      <c r="D679" s="11" t="s">
        <v>144</v>
      </c>
      <c r="E679" s="11"/>
      <c r="F679" s="12">
        <f aca="true" t="shared" si="139" ref="F679:H680">F680</f>
        <v>14997.7</v>
      </c>
      <c r="G679" s="12">
        <f t="shared" si="139"/>
        <v>14997.7</v>
      </c>
      <c r="H679" s="12">
        <f t="shared" si="139"/>
        <v>7732.4</v>
      </c>
      <c r="I679" s="12">
        <f t="shared" si="136"/>
        <v>51.557238776612415</v>
      </c>
      <c r="J679" s="12">
        <f t="shared" si="135"/>
        <v>51.557238776612415</v>
      </c>
    </row>
    <row r="680" spans="1:10" ht="30">
      <c r="A680" s="13" t="s">
        <v>21</v>
      </c>
      <c r="B680" s="11" t="s">
        <v>69</v>
      </c>
      <c r="C680" s="11" t="s">
        <v>47</v>
      </c>
      <c r="D680" s="11" t="s">
        <v>144</v>
      </c>
      <c r="E680" s="11" t="s">
        <v>20</v>
      </c>
      <c r="F680" s="12">
        <f t="shared" si="139"/>
        <v>14997.7</v>
      </c>
      <c r="G680" s="12">
        <f t="shared" si="139"/>
        <v>14997.7</v>
      </c>
      <c r="H680" s="12">
        <f t="shared" si="139"/>
        <v>7732.4</v>
      </c>
      <c r="I680" s="12">
        <f t="shared" si="136"/>
        <v>51.557238776612415</v>
      </c>
      <c r="J680" s="12">
        <f t="shared" si="135"/>
        <v>51.557238776612415</v>
      </c>
    </row>
    <row r="681" spans="1:10" ht="15">
      <c r="A681" s="13" t="s">
        <v>87</v>
      </c>
      <c r="B681" s="11" t="s">
        <v>69</v>
      </c>
      <c r="C681" s="11" t="s">
        <v>47</v>
      </c>
      <c r="D681" s="11" t="s">
        <v>144</v>
      </c>
      <c r="E681" s="11" t="s">
        <v>72</v>
      </c>
      <c r="F681" s="12">
        <f>'прил 3 '!G810</f>
        <v>14997.7</v>
      </c>
      <c r="G681" s="12">
        <f>'прил 3 '!H810</f>
        <v>14997.7</v>
      </c>
      <c r="H681" s="12">
        <f>'прил 3 '!I810</f>
        <v>7732.4</v>
      </c>
      <c r="I681" s="12">
        <f t="shared" si="136"/>
        <v>51.557238776612415</v>
      </c>
      <c r="J681" s="12">
        <f t="shared" si="135"/>
        <v>51.557238776612415</v>
      </c>
    </row>
    <row r="682" spans="1:10" ht="30">
      <c r="A682" s="10" t="s">
        <v>388</v>
      </c>
      <c r="B682" s="11" t="s">
        <v>69</v>
      </c>
      <c r="C682" s="11" t="s">
        <v>47</v>
      </c>
      <c r="D682" s="11" t="s">
        <v>405</v>
      </c>
      <c r="E682" s="11"/>
      <c r="F682" s="12">
        <f aca="true" t="shared" si="140" ref="F682:H683">F683</f>
        <v>75363.6</v>
      </c>
      <c r="G682" s="12">
        <f t="shared" si="140"/>
        <v>75363.6</v>
      </c>
      <c r="H682" s="12">
        <f t="shared" si="140"/>
        <v>50820.6</v>
      </c>
      <c r="I682" s="12">
        <f t="shared" si="136"/>
        <v>67.43388054710762</v>
      </c>
      <c r="J682" s="12">
        <f t="shared" si="135"/>
        <v>67.43388054710762</v>
      </c>
    </row>
    <row r="683" spans="1:10" ht="30">
      <c r="A683" s="13" t="s">
        <v>21</v>
      </c>
      <c r="B683" s="11" t="s">
        <v>69</v>
      </c>
      <c r="C683" s="11" t="s">
        <v>47</v>
      </c>
      <c r="D683" s="11" t="s">
        <v>405</v>
      </c>
      <c r="E683" s="11" t="s">
        <v>20</v>
      </c>
      <c r="F683" s="12">
        <f t="shared" si="140"/>
        <v>75363.6</v>
      </c>
      <c r="G683" s="12">
        <f t="shared" si="140"/>
        <v>75363.6</v>
      </c>
      <c r="H683" s="12">
        <f t="shared" si="140"/>
        <v>50820.6</v>
      </c>
      <c r="I683" s="12">
        <f t="shared" si="136"/>
        <v>67.43388054710762</v>
      </c>
      <c r="J683" s="12">
        <f t="shared" si="135"/>
        <v>67.43388054710762</v>
      </c>
    </row>
    <row r="684" spans="1:10" ht="15">
      <c r="A684" s="13" t="s">
        <v>87</v>
      </c>
      <c r="B684" s="11" t="s">
        <v>69</v>
      </c>
      <c r="C684" s="11" t="s">
        <v>47</v>
      </c>
      <c r="D684" s="11" t="s">
        <v>405</v>
      </c>
      <c r="E684" s="11" t="s">
        <v>72</v>
      </c>
      <c r="F684" s="12">
        <f>'прил 3 '!G813</f>
        <v>75363.6</v>
      </c>
      <c r="G684" s="12">
        <f>'прил 3 '!H813</f>
        <v>75363.6</v>
      </c>
      <c r="H684" s="12">
        <f>'прил 3 '!I813</f>
        <v>50820.6</v>
      </c>
      <c r="I684" s="12">
        <f t="shared" si="136"/>
        <v>67.43388054710762</v>
      </c>
      <c r="J684" s="12">
        <f t="shared" si="135"/>
        <v>67.43388054710762</v>
      </c>
    </row>
    <row r="685" spans="1:10" ht="165">
      <c r="A685" s="15" t="s">
        <v>401</v>
      </c>
      <c r="B685" s="11" t="s">
        <v>69</v>
      </c>
      <c r="C685" s="11" t="s">
        <v>47</v>
      </c>
      <c r="D685" s="11" t="s">
        <v>145</v>
      </c>
      <c r="E685" s="11"/>
      <c r="F685" s="12">
        <f aca="true" t="shared" si="141" ref="F685:H686">F686</f>
        <v>397939</v>
      </c>
      <c r="G685" s="12">
        <f t="shared" si="141"/>
        <v>397939</v>
      </c>
      <c r="H685" s="12">
        <f t="shared" si="141"/>
        <v>397113</v>
      </c>
      <c r="I685" s="12">
        <f t="shared" si="136"/>
        <v>99.79243049814167</v>
      </c>
      <c r="J685" s="12">
        <f t="shared" si="135"/>
        <v>99.79243049814167</v>
      </c>
    </row>
    <row r="686" spans="1:10" ht="30">
      <c r="A686" s="13" t="s">
        <v>21</v>
      </c>
      <c r="B686" s="11" t="s">
        <v>69</v>
      </c>
      <c r="C686" s="11" t="s">
        <v>47</v>
      </c>
      <c r="D686" s="11" t="s">
        <v>145</v>
      </c>
      <c r="E686" s="11" t="s">
        <v>20</v>
      </c>
      <c r="F686" s="12">
        <f t="shared" si="141"/>
        <v>397939</v>
      </c>
      <c r="G686" s="12">
        <f t="shared" si="141"/>
        <v>397939</v>
      </c>
      <c r="H686" s="12">
        <f t="shared" si="141"/>
        <v>397113</v>
      </c>
      <c r="I686" s="12">
        <f t="shared" si="136"/>
        <v>99.79243049814167</v>
      </c>
      <c r="J686" s="12">
        <f t="shared" si="135"/>
        <v>99.79243049814167</v>
      </c>
    </row>
    <row r="687" spans="1:10" ht="15">
      <c r="A687" s="13" t="s">
        <v>87</v>
      </c>
      <c r="B687" s="11" t="s">
        <v>69</v>
      </c>
      <c r="C687" s="11" t="s">
        <v>47</v>
      </c>
      <c r="D687" s="11" t="s">
        <v>145</v>
      </c>
      <c r="E687" s="11" t="s">
        <v>72</v>
      </c>
      <c r="F687" s="12">
        <f>'прил 3 '!G816</f>
        <v>397939</v>
      </c>
      <c r="G687" s="12">
        <f>'прил 3 '!H816</f>
        <v>397939</v>
      </c>
      <c r="H687" s="12">
        <f>'прил 3 '!I816</f>
        <v>397113</v>
      </c>
      <c r="I687" s="12">
        <f t="shared" si="136"/>
        <v>99.79243049814167</v>
      </c>
      <c r="J687" s="12">
        <f t="shared" si="135"/>
        <v>99.79243049814167</v>
      </c>
    </row>
    <row r="688" spans="1:10" ht="105">
      <c r="A688" s="38" t="s">
        <v>559</v>
      </c>
      <c r="B688" s="11" t="s">
        <v>69</v>
      </c>
      <c r="C688" s="11" t="s">
        <v>47</v>
      </c>
      <c r="D688" s="11" t="s">
        <v>146</v>
      </c>
      <c r="E688" s="11"/>
      <c r="F688" s="12">
        <f aca="true" t="shared" si="142" ref="F688:H689">F689</f>
        <v>29660</v>
      </c>
      <c r="G688" s="12">
        <f t="shared" si="142"/>
        <v>29660</v>
      </c>
      <c r="H688" s="12">
        <f t="shared" si="142"/>
        <v>27863.2</v>
      </c>
      <c r="I688" s="12">
        <f t="shared" si="136"/>
        <v>93.94200944032367</v>
      </c>
      <c r="J688" s="12">
        <f t="shared" si="135"/>
        <v>93.94200944032367</v>
      </c>
    </row>
    <row r="689" spans="1:10" ht="30">
      <c r="A689" s="13" t="s">
        <v>21</v>
      </c>
      <c r="B689" s="11" t="s">
        <v>69</v>
      </c>
      <c r="C689" s="11" t="s">
        <v>47</v>
      </c>
      <c r="D689" s="11" t="s">
        <v>146</v>
      </c>
      <c r="E689" s="11" t="s">
        <v>20</v>
      </c>
      <c r="F689" s="12">
        <f t="shared" si="142"/>
        <v>29660</v>
      </c>
      <c r="G689" s="12">
        <f t="shared" si="142"/>
        <v>29660</v>
      </c>
      <c r="H689" s="12">
        <f t="shared" si="142"/>
        <v>27863.2</v>
      </c>
      <c r="I689" s="12">
        <f t="shared" si="136"/>
        <v>93.94200944032367</v>
      </c>
      <c r="J689" s="12">
        <f t="shared" si="135"/>
        <v>93.94200944032367</v>
      </c>
    </row>
    <row r="690" spans="1:10" ht="15">
      <c r="A690" s="13" t="s">
        <v>87</v>
      </c>
      <c r="B690" s="11" t="s">
        <v>69</v>
      </c>
      <c r="C690" s="11" t="s">
        <v>47</v>
      </c>
      <c r="D690" s="11" t="s">
        <v>146</v>
      </c>
      <c r="E690" s="11" t="s">
        <v>72</v>
      </c>
      <c r="F690" s="12">
        <f>'прил 3 '!G819</f>
        <v>29660</v>
      </c>
      <c r="G690" s="12">
        <f>'прил 3 '!H819</f>
        <v>29660</v>
      </c>
      <c r="H690" s="12">
        <f>'прил 3 '!I819</f>
        <v>27863.2</v>
      </c>
      <c r="I690" s="12">
        <f t="shared" si="136"/>
        <v>93.94200944032367</v>
      </c>
      <c r="J690" s="12">
        <f t="shared" si="135"/>
        <v>93.94200944032367</v>
      </c>
    </row>
    <row r="691" spans="1:10" ht="60">
      <c r="A691" s="38" t="s">
        <v>330</v>
      </c>
      <c r="B691" s="11" t="s">
        <v>69</v>
      </c>
      <c r="C691" s="11" t="s">
        <v>47</v>
      </c>
      <c r="D691" s="11" t="s">
        <v>147</v>
      </c>
      <c r="E691" s="11"/>
      <c r="F691" s="12">
        <f aca="true" t="shared" si="143" ref="F691:H692">F692</f>
        <v>38</v>
      </c>
      <c r="G691" s="12">
        <f t="shared" si="143"/>
        <v>38</v>
      </c>
      <c r="H691" s="12">
        <f t="shared" si="143"/>
        <v>2.5</v>
      </c>
      <c r="I691" s="12">
        <f t="shared" si="136"/>
        <v>6.578947368421052</v>
      </c>
      <c r="J691" s="12">
        <f t="shared" si="135"/>
        <v>6.578947368421052</v>
      </c>
    </row>
    <row r="692" spans="1:10" ht="30">
      <c r="A692" s="13" t="s">
        <v>21</v>
      </c>
      <c r="B692" s="11" t="s">
        <v>69</v>
      </c>
      <c r="C692" s="11" t="s">
        <v>47</v>
      </c>
      <c r="D692" s="11" t="s">
        <v>147</v>
      </c>
      <c r="E692" s="11" t="s">
        <v>20</v>
      </c>
      <c r="F692" s="12">
        <f t="shared" si="143"/>
        <v>38</v>
      </c>
      <c r="G692" s="12">
        <f t="shared" si="143"/>
        <v>38</v>
      </c>
      <c r="H692" s="12">
        <f t="shared" si="143"/>
        <v>2.5</v>
      </c>
      <c r="I692" s="12">
        <f t="shared" si="136"/>
        <v>6.578947368421052</v>
      </c>
      <c r="J692" s="12">
        <f t="shared" si="135"/>
        <v>6.578947368421052</v>
      </c>
    </row>
    <row r="693" spans="1:10" ht="15">
      <c r="A693" s="13" t="s">
        <v>87</v>
      </c>
      <c r="B693" s="11" t="s">
        <v>69</v>
      </c>
      <c r="C693" s="11" t="s">
        <v>47</v>
      </c>
      <c r="D693" s="11" t="s">
        <v>147</v>
      </c>
      <c r="E693" s="11" t="s">
        <v>72</v>
      </c>
      <c r="F693" s="12">
        <f>'прил 3 '!G822</f>
        <v>38</v>
      </c>
      <c r="G693" s="12">
        <f>'прил 3 '!H822</f>
        <v>38</v>
      </c>
      <c r="H693" s="12">
        <f>'прил 3 '!I822</f>
        <v>2.5</v>
      </c>
      <c r="I693" s="12">
        <f t="shared" si="136"/>
        <v>6.578947368421052</v>
      </c>
      <c r="J693" s="12">
        <f t="shared" si="135"/>
        <v>6.578947368421052</v>
      </c>
    </row>
    <row r="694" spans="1:10" ht="30">
      <c r="A694" s="14" t="s">
        <v>148</v>
      </c>
      <c r="B694" s="11" t="s">
        <v>69</v>
      </c>
      <c r="C694" s="11" t="s">
        <v>47</v>
      </c>
      <c r="D694" s="11" t="s">
        <v>406</v>
      </c>
      <c r="E694" s="11"/>
      <c r="F694" s="12">
        <f aca="true" t="shared" si="144" ref="F694:H696">F695</f>
        <v>1272</v>
      </c>
      <c r="G694" s="12">
        <f t="shared" si="144"/>
        <v>1272</v>
      </c>
      <c r="H694" s="12">
        <f t="shared" si="144"/>
        <v>1272</v>
      </c>
      <c r="I694" s="12">
        <f t="shared" si="136"/>
        <v>100</v>
      </c>
      <c r="J694" s="12">
        <f t="shared" si="135"/>
        <v>100</v>
      </c>
    </row>
    <row r="695" spans="1:10" ht="45">
      <c r="A695" s="14" t="s">
        <v>408</v>
      </c>
      <c r="B695" s="11" t="s">
        <v>69</v>
      </c>
      <c r="C695" s="11" t="s">
        <v>47</v>
      </c>
      <c r="D695" s="11" t="s">
        <v>407</v>
      </c>
      <c r="E695" s="11"/>
      <c r="F695" s="12">
        <f t="shared" si="144"/>
        <v>1272</v>
      </c>
      <c r="G695" s="12">
        <f t="shared" si="144"/>
        <v>1272</v>
      </c>
      <c r="H695" s="12">
        <f t="shared" si="144"/>
        <v>1272</v>
      </c>
      <c r="I695" s="12">
        <f t="shared" si="136"/>
        <v>100</v>
      </c>
      <c r="J695" s="12">
        <f t="shared" si="135"/>
        <v>100</v>
      </c>
    </row>
    <row r="696" spans="1:10" ht="15">
      <c r="A696" s="10" t="s">
        <v>9</v>
      </c>
      <c r="B696" s="11" t="s">
        <v>69</v>
      </c>
      <c r="C696" s="11" t="s">
        <v>47</v>
      </c>
      <c r="D696" s="11" t="s">
        <v>407</v>
      </c>
      <c r="E696" s="11" t="s">
        <v>7</v>
      </c>
      <c r="F696" s="12">
        <f t="shared" si="144"/>
        <v>1272</v>
      </c>
      <c r="G696" s="12">
        <f t="shared" si="144"/>
        <v>1272</v>
      </c>
      <c r="H696" s="12">
        <f t="shared" si="144"/>
        <v>1272</v>
      </c>
      <c r="I696" s="12">
        <f t="shared" si="136"/>
        <v>100</v>
      </c>
      <c r="J696" s="12">
        <f t="shared" si="135"/>
        <v>100</v>
      </c>
    </row>
    <row r="697" spans="1:10" ht="15">
      <c r="A697" s="16" t="s">
        <v>150</v>
      </c>
      <c r="B697" s="11" t="s">
        <v>69</v>
      </c>
      <c r="C697" s="11" t="s">
        <v>47</v>
      </c>
      <c r="D697" s="11" t="s">
        <v>407</v>
      </c>
      <c r="E697" s="11" t="s">
        <v>149</v>
      </c>
      <c r="F697" s="12">
        <f>'прил 3 '!G826</f>
        <v>1272</v>
      </c>
      <c r="G697" s="12">
        <f>'прил 3 '!H826</f>
        <v>1272</v>
      </c>
      <c r="H697" s="12">
        <f>'прил 3 '!I826</f>
        <v>1272</v>
      </c>
      <c r="I697" s="12">
        <f t="shared" si="136"/>
        <v>100</v>
      </c>
      <c r="J697" s="12">
        <f t="shared" si="135"/>
        <v>100</v>
      </c>
    </row>
    <row r="698" spans="1:10" ht="45">
      <c r="A698" s="14" t="s">
        <v>263</v>
      </c>
      <c r="B698" s="11" t="s">
        <v>69</v>
      </c>
      <c r="C698" s="11" t="s">
        <v>47</v>
      </c>
      <c r="D698" s="11" t="s">
        <v>264</v>
      </c>
      <c r="E698" s="11"/>
      <c r="F698" s="12">
        <f>F699+F702</f>
        <v>10500</v>
      </c>
      <c r="G698" s="12">
        <f>G699+G702</f>
        <v>10500</v>
      </c>
      <c r="H698" s="12">
        <f>H699+H702</f>
        <v>1874.9</v>
      </c>
      <c r="I698" s="12">
        <f t="shared" si="136"/>
        <v>17.856190476190477</v>
      </c>
      <c r="J698" s="12">
        <f t="shared" si="135"/>
        <v>17.856190476190477</v>
      </c>
    </row>
    <row r="699" spans="1:10" ht="30">
      <c r="A699" s="13" t="s">
        <v>689</v>
      </c>
      <c r="B699" s="11" t="s">
        <v>69</v>
      </c>
      <c r="C699" s="11" t="s">
        <v>47</v>
      </c>
      <c r="D699" s="11" t="s">
        <v>688</v>
      </c>
      <c r="E699" s="11"/>
      <c r="F699" s="12">
        <f aca="true" t="shared" si="145" ref="F699:H700">F700</f>
        <v>9500</v>
      </c>
      <c r="G699" s="12">
        <f t="shared" si="145"/>
        <v>9500</v>
      </c>
      <c r="H699" s="12">
        <f t="shared" si="145"/>
        <v>1874.9</v>
      </c>
      <c r="I699" s="12">
        <f t="shared" si="136"/>
        <v>19.73578947368421</v>
      </c>
      <c r="J699" s="12">
        <f t="shared" si="135"/>
        <v>19.73578947368421</v>
      </c>
    </row>
    <row r="700" spans="1:10" ht="30">
      <c r="A700" s="13" t="s">
        <v>16</v>
      </c>
      <c r="B700" s="11" t="s">
        <v>69</v>
      </c>
      <c r="C700" s="11" t="s">
        <v>47</v>
      </c>
      <c r="D700" s="11" t="s">
        <v>688</v>
      </c>
      <c r="E700" s="11" t="s">
        <v>17</v>
      </c>
      <c r="F700" s="12">
        <f t="shared" si="145"/>
        <v>9500</v>
      </c>
      <c r="G700" s="12">
        <f t="shared" si="145"/>
        <v>9500</v>
      </c>
      <c r="H700" s="12">
        <f t="shared" si="145"/>
        <v>1874.9</v>
      </c>
      <c r="I700" s="12">
        <f t="shared" si="136"/>
        <v>19.73578947368421</v>
      </c>
      <c r="J700" s="12">
        <f t="shared" si="135"/>
        <v>19.73578947368421</v>
      </c>
    </row>
    <row r="701" spans="1:10" ht="15">
      <c r="A701" s="13" t="s">
        <v>93</v>
      </c>
      <c r="B701" s="11" t="s">
        <v>69</v>
      </c>
      <c r="C701" s="11" t="s">
        <v>47</v>
      </c>
      <c r="D701" s="11" t="s">
        <v>688</v>
      </c>
      <c r="E701" s="11" t="s">
        <v>92</v>
      </c>
      <c r="F701" s="12">
        <f>'прил 3 '!G604</f>
        <v>9500</v>
      </c>
      <c r="G701" s="12">
        <f>'прил 3 '!H604</f>
        <v>9500</v>
      </c>
      <c r="H701" s="12">
        <f>'прил 3 '!I604</f>
        <v>1874.9</v>
      </c>
      <c r="I701" s="12">
        <f t="shared" si="136"/>
        <v>19.73578947368421</v>
      </c>
      <c r="J701" s="12">
        <f t="shared" si="135"/>
        <v>19.73578947368421</v>
      </c>
    </row>
    <row r="702" spans="1:10" ht="30">
      <c r="A702" s="16" t="s">
        <v>690</v>
      </c>
      <c r="B702" s="11" t="s">
        <v>69</v>
      </c>
      <c r="C702" s="11" t="s">
        <v>47</v>
      </c>
      <c r="D702" s="11" t="s">
        <v>693</v>
      </c>
      <c r="E702" s="11"/>
      <c r="F702" s="12">
        <f aca="true" t="shared" si="146" ref="F702:H703">F703</f>
        <v>1000</v>
      </c>
      <c r="G702" s="12">
        <f t="shared" si="146"/>
        <v>1000</v>
      </c>
      <c r="H702" s="12">
        <f t="shared" si="146"/>
        <v>0</v>
      </c>
      <c r="I702" s="12">
        <f t="shared" si="136"/>
        <v>0</v>
      </c>
      <c r="J702" s="12">
        <f t="shared" si="135"/>
        <v>0</v>
      </c>
    </row>
    <row r="703" spans="1:10" ht="30">
      <c r="A703" s="13" t="s">
        <v>21</v>
      </c>
      <c r="B703" s="11" t="s">
        <v>69</v>
      </c>
      <c r="C703" s="11" t="s">
        <v>47</v>
      </c>
      <c r="D703" s="11" t="s">
        <v>693</v>
      </c>
      <c r="E703" s="11" t="s">
        <v>20</v>
      </c>
      <c r="F703" s="12">
        <f t="shared" si="146"/>
        <v>1000</v>
      </c>
      <c r="G703" s="12">
        <f t="shared" si="146"/>
        <v>1000</v>
      </c>
      <c r="H703" s="12">
        <f t="shared" si="146"/>
        <v>0</v>
      </c>
      <c r="I703" s="12">
        <f t="shared" si="136"/>
        <v>0</v>
      </c>
      <c r="J703" s="12">
        <f t="shared" si="135"/>
        <v>0</v>
      </c>
    </row>
    <row r="704" spans="1:10" ht="15">
      <c r="A704" s="13" t="s">
        <v>87</v>
      </c>
      <c r="B704" s="11" t="s">
        <v>69</v>
      </c>
      <c r="C704" s="11" t="s">
        <v>47</v>
      </c>
      <c r="D704" s="11" t="s">
        <v>693</v>
      </c>
      <c r="E704" s="11" t="s">
        <v>72</v>
      </c>
      <c r="F704" s="12">
        <f>'прил 3 '!G830</f>
        <v>1000</v>
      </c>
      <c r="G704" s="12">
        <f>'прил 3 '!H830</f>
        <v>1000</v>
      </c>
      <c r="H704" s="12">
        <f>'прил 3 '!I830</f>
        <v>0</v>
      </c>
      <c r="I704" s="12">
        <f t="shared" si="136"/>
        <v>0</v>
      </c>
      <c r="J704" s="12">
        <f t="shared" si="135"/>
        <v>0</v>
      </c>
    </row>
    <row r="705" spans="1:10" ht="15">
      <c r="A705" s="13" t="s">
        <v>678</v>
      </c>
      <c r="B705" s="11" t="s">
        <v>69</v>
      </c>
      <c r="C705" s="11" t="s">
        <v>47</v>
      </c>
      <c r="D705" s="11" t="s">
        <v>677</v>
      </c>
      <c r="E705" s="11"/>
      <c r="F705" s="12">
        <f aca="true" t="shared" si="147" ref="F705:H707">F706</f>
        <v>86596.1</v>
      </c>
      <c r="G705" s="12">
        <f t="shared" si="147"/>
        <v>86596.1</v>
      </c>
      <c r="H705" s="12">
        <f t="shared" si="147"/>
        <v>31776.4</v>
      </c>
      <c r="I705" s="12">
        <f t="shared" si="136"/>
        <v>36.69495508458233</v>
      </c>
      <c r="J705" s="12">
        <f t="shared" si="135"/>
        <v>36.69495508458233</v>
      </c>
    </row>
    <row r="706" spans="1:10" ht="30">
      <c r="A706" s="14" t="s">
        <v>580</v>
      </c>
      <c r="B706" s="11" t="s">
        <v>69</v>
      </c>
      <c r="C706" s="11" t="s">
        <v>47</v>
      </c>
      <c r="D706" s="11" t="s">
        <v>676</v>
      </c>
      <c r="E706" s="11"/>
      <c r="F706" s="12">
        <f t="shared" si="147"/>
        <v>86596.1</v>
      </c>
      <c r="G706" s="12">
        <f t="shared" si="147"/>
        <v>86596.1</v>
      </c>
      <c r="H706" s="12">
        <f t="shared" si="147"/>
        <v>31776.4</v>
      </c>
      <c r="I706" s="12">
        <f t="shared" si="136"/>
        <v>36.69495508458233</v>
      </c>
      <c r="J706" s="12">
        <f t="shared" si="135"/>
        <v>36.69495508458233</v>
      </c>
    </row>
    <row r="707" spans="1:10" ht="30">
      <c r="A707" s="13" t="s">
        <v>16</v>
      </c>
      <c r="B707" s="11" t="s">
        <v>69</v>
      </c>
      <c r="C707" s="11" t="s">
        <v>47</v>
      </c>
      <c r="D707" s="11" t="s">
        <v>676</v>
      </c>
      <c r="E707" s="11" t="s">
        <v>17</v>
      </c>
      <c r="F707" s="12">
        <f t="shared" si="147"/>
        <v>86596.1</v>
      </c>
      <c r="G707" s="12">
        <f t="shared" si="147"/>
        <v>86596.1</v>
      </c>
      <c r="H707" s="12">
        <f t="shared" si="147"/>
        <v>31776.4</v>
      </c>
      <c r="I707" s="12">
        <f t="shared" si="136"/>
        <v>36.69495508458233</v>
      </c>
      <c r="J707" s="12">
        <f t="shared" si="135"/>
        <v>36.69495508458233</v>
      </c>
    </row>
    <row r="708" spans="1:10" ht="15">
      <c r="A708" s="13" t="s">
        <v>93</v>
      </c>
      <c r="B708" s="11" t="s">
        <v>69</v>
      </c>
      <c r="C708" s="11" t="s">
        <v>47</v>
      </c>
      <c r="D708" s="11" t="s">
        <v>676</v>
      </c>
      <c r="E708" s="11" t="s">
        <v>92</v>
      </c>
      <c r="F708" s="12">
        <f>'прил 3 '!G608</f>
        <v>86596.1</v>
      </c>
      <c r="G708" s="12">
        <f>'прил 3 '!H608</f>
        <v>86596.1</v>
      </c>
      <c r="H708" s="12">
        <f>'прил 3 '!I608</f>
        <v>31776.4</v>
      </c>
      <c r="I708" s="12">
        <f t="shared" si="136"/>
        <v>36.69495508458233</v>
      </c>
      <c r="J708" s="12">
        <f t="shared" si="135"/>
        <v>36.69495508458233</v>
      </c>
    </row>
    <row r="709" spans="1:10" ht="45">
      <c r="A709" s="14" t="s">
        <v>450</v>
      </c>
      <c r="B709" s="11" t="s">
        <v>69</v>
      </c>
      <c r="C709" s="11" t="s">
        <v>47</v>
      </c>
      <c r="D709" s="11" t="s">
        <v>197</v>
      </c>
      <c r="E709" s="11"/>
      <c r="F709" s="12">
        <f>F715+F731+F720+F710</f>
        <v>3302</v>
      </c>
      <c r="G709" s="12">
        <f>G715+G731+G720+G710</f>
        <v>3302</v>
      </c>
      <c r="H709" s="12">
        <f>H715+H731+H720+H710</f>
        <v>488.7</v>
      </c>
      <c r="I709" s="12">
        <f t="shared" si="136"/>
        <v>14.800121138703815</v>
      </c>
      <c r="J709" s="12">
        <f t="shared" si="135"/>
        <v>14.800121138703815</v>
      </c>
    </row>
    <row r="710" spans="1:10" ht="45">
      <c r="A710" s="14" t="s">
        <v>272</v>
      </c>
      <c r="B710" s="11" t="s">
        <v>69</v>
      </c>
      <c r="C710" s="11" t="s">
        <v>47</v>
      </c>
      <c r="D710" s="11" t="s">
        <v>198</v>
      </c>
      <c r="E710" s="11"/>
      <c r="F710" s="12">
        <f aca="true" t="shared" si="148" ref="F710:H713">F711</f>
        <v>2700</v>
      </c>
      <c r="G710" s="12">
        <f t="shared" si="148"/>
        <v>2700</v>
      </c>
      <c r="H710" s="12">
        <f t="shared" si="148"/>
        <v>412.7</v>
      </c>
      <c r="I710" s="12">
        <f t="shared" si="136"/>
        <v>15.285185185185185</v>
      </c>
      <c r="J710" s="12">
        <f t="shared" si="135"/>
        <v>15.285185185185185</v>
      </c>
    </row>
    <row r="711" spans="1:10" ht="60">
      <c r="A711" s="14" t="s">
        <v>451</v>
      </c>
      <c r="B711" s="11" t="s">
        <v>69</v>
      </c>
      <c r="C711" s="11" t="s">
        <v>47</v>
      </c>
      <c r="D711" s="11" t="s">
        <v>199</v>
      </c>
      <c r="E711" s="11"/>
      <c r="F711" s="12">
        <f t="shared" si="148"/>
        <v>2700</v>
      </c>
      <c r="G711" s="12">
        <f t="shared" si="148"/>
        <v>2700</v>
      </c>
      <c r="H711" s="12">
        <f t="shared" si="148"/>
        <v>412.7</v>
      </c>
      <c r="I711" s="12">
        <f t="shared" si="136"/>
        <v>15.285185185185185</v>
      </c>
      <c r="J711" s="12">
        <f t="shared" si="135"/>
        <v>15.285185185185185</v>
      </c>
    </row>
    <row r="712" spans="1:10" ht="60">
      <c r="A712" s="14" t="s">
        <v>273</v>
      </c>
      <c r="B712" s="11" t="s">
        <v>69</v>
      </c>
      <c r="C712" s="11" t="s">
        <v>47</v>
      </c>
      <c r="D712" s="11" t="s">
        <v>200</v>
      </c>
      <c r="E712" s="11"/>
      <c r="F712" s="12">
        <f t="shared" si="148"/>
        <v>2700</v>
      </c>
      <c r="G712" s="12">
        <f t="shared" si="148"/>
        <v>2700</v>
      </c>
      <c r="H712" s="12">
        <f t="shared" si="148"/>
        <v>412.7</v>
      </c>
      <c r="I712" s="12">
        <f t="shared" si="136"/>
        <v>15.285185185185185</v>
      </c>
      <c r="J712" s="12">
        <f t="shared" si="135"/>
        <v>15.285185185185185</v>
      </c>
    </row>
    <row r="713" spans="1:10" ht="30">
      <c r="A713" s="13" t="s">
        <v>21</v>
      </c>
      <c r="B713" s="11" t="s">
        <v>69</v>
      </c>
      <c r="C713" s="11" t="s">
        <v>47</v>
      </c>
      <c r="D713" s="11" t="s">
        <v>200</v>
      </c>
      <c r="E713" s="11" t="s">
        <v>20</v>
      </c>
      <c r="F713" s="12">
        <f t="shared" si="148"/>
        <v>2700</v>
      </c>
      <c r="G713" s="12">
        <f t="shared" si="148"/>
        <v>2700</v>
      </c>
      <c r="H713" s="12">
        <f t="shared" si="148"/>
        <v>412.7</v>
      </c>
      <c r="I713" s="12">
        <f t="shared" si="136"/>
        <v>15.285185185185185</v>
      </c>
      <c r="J713" s="12">
        <f t="shared" si="135"/>
        <v>15.285185185185185</v>
      </c>
    </row>
    <row r="714" spans="1:10" ht="15">
      <c r="A714" s="13" t="s">
        <v>87</v>
      </c>
      <c r="B714" s="11" t="s">
        <v>69</v>
      </c>
      <c r="C714" s="11" t="s">
        <v>47</v>
      </c>
      <c r="D714" s="11" t="s">
        <v>200</v>
      </c>
      <c r="E714" s="11" t="s">
        <v>72</v>
      </c>
      <c r="F714" s="12">
        <f>'прил 3 '!G836</f>
        <v>2700</v>
      </c>
      <c r="G714" s="12">
        <f>'прил 3 '!H836</f>
        <v>2700</v>
      </c>
      <c r="H714" s="12">
        <f>'прил 3 '!I836</f>
        <v>412.7</v>
      </c>
      <c r="I714" s="12">
        <f t="shared" si="136"/>
        <v>15.285185185185185</v>
      </c>
      <c r="J714" s="12">
        <f t="shared" si="135"/>
        <v>15.285185185185185</v>
      </c>
    </row>
    <row r="715" spans="1:10" ht="45">
      <c r="A715" s="14" t="s">
        <v>278</v>
      </c>
      <c r="B715" s="11" t="s">
        <v>69</v>
      </c>
      <c r="C715" s="11" t="s">
        <v>47</v>
      </c>
      <c r="D715" s="11" t="s">
        <v>202</v>
      </c>
      <c r="E715" s="11"/>
      <c r="F715" s="12">
        <f aca="true" t="shared" si="149" ref="F715:H718">F716</f>
        <v>50</v>
      </c>
      <c r="G715" s="12">
        <f t="shared" si="149"/>
        <v>50</v>
      </c>
      <c r="H715" s="12">
        <f t="shared" si="149"/>
        <v>39.6</v>
      </c>
      <c r="I715" s="12">
        <f t="shared" si="136"/>
        <v>79.2</v>
      </c>
      <c r="J715" s="12">
        <f t="shared" si="135"/>
        <v>79.2</v>
      </c>
    </row>
    <row r="716" spans="1:10" ht="60">
      <c r="A716" s="14" t="s">
        <v>333</v>
      </c>
      <c r="B716" s="11" t="s">
        <v>69</v>
      </c>
      <c r="C716" s="11" t="s">
        <v>47</v>
      </c>
      <c r="D716" s="11" t="s">
        <v>203</v>
      </c>
      <c r="E716" s="11"/>
      <c r="F716" s="12">
        <f t="shared" si="149"/>
        <v>50</v>
      </c>
      <c r="G716" s="12">
        <f t="shared" si="149"/>
        <v>50</v>
      </c>
      <c r="H716" s="12">
        <f t="shared" si="149"/>
        <v>39.6</v>
      </c>
      <c r="I716" s="12">
        <f t="shared" si="136"/>
        <v>79.2</v>
      </c>
      <c r="J716" s="12">
        <f t="shared" si="135"/>
        <v>79.2</v>
      </c>
    </row>
    <row r="717" spans="1:10" ht="30">
      <c r="A717" s="14" t="s">
        <v>280</v>
      </c>
      <c r="B717" s="11" t="s">
        <v>69</v>
      </c>
      <c r="C717" s="11" t="s">
        <v>47</v>
      </c>
      <c r="D717" s="11" t="s">
        <v>279</v>
      </c>
      <c r="E717" s="11"/>
      <c r="F717" s="12">
        <f t="shared" si="149"/>
        <v>50</v>
      </c>
      <c r="G717" s="12">
        <f t="shared" si="149"/>
        <v>50</v>
      </c>
      <c r="H717" s="12">
        <f t="shared" si="149"/>
        <v>39.6</v>
      </c>
      <c r="I717" s="12">
        <f t="shared" si="136"/>
        <v>79.2</v>
      </c>
      <c r="J717" s="12">
        <f t="shared" si="135"/>
        <v>79.2</v>
      </c>
    </row>
    <row r="718" spans="1:10" ht="30">
      <c r="A718" s="13" t="s">
        <v>21</v>
      </c>
      <c r="B718" s="11" t="s">
        <v>69</v>
      </c>
      <c r="C718" s="11" t="s">
        <v>47</v>
      </c>
      <c r="D718" s="11" t="s">
        <v>279</v>
      </c>
      <c r="E718" s="11" t="s">
        <v>20</v>
      </c>
      <c r="F718" s="12">
        <f t="shared" si="149"/>
        <v>50</v>
      </c>
      <c r="G718" s="12">
        <f t="shared" si="149"/>
        <v>50</v>
      </c>
      <c r="H718" s="12">
        <f t="shared" si="149"/>
        <v>39.6</v>
      </c>
      <c r="I718" s="12">
        <f t="shared" si="136"/>
        <v>79.2</v>
      </c>
      <c r="J718" s="12">
        <f t="shared" si="135"/>
        <v>79.2</v>
      </c>
    </row>
    <row r="719" spans="1:10" ht="15">
      <c r="A719" s="13" t="s">
        <v>87</v>
      </c>
      <c r="B719" s="11" t="s">
        <v>69</v>
      </c>
      <c r="C719" s="11" t="s">
        <v>47</v>
      </c>
      <c r="D719" s="11" t="s">
        <v>279</v>
      </c>
      <c r="E719" s="11" t="s">
        <v>72</v>
      </c>
      <c r="F719" s="12">
        <f>'прил 3 '!G841</f>
        <v>50</v>
      </c>
      <c r="G719" s="12">
        <f>'прил 3 '!H841</f>
        <v>50</v>
      </c>
      <c r="H719" s="12">
        <f>'прил 3 '!I841</f>
        <v>39.6</v>
      </c>
      <c r="I719" s="12">
        <f t="shared" si="136"/>
        <v>79.2</v>
      </c>
      <c r="J719" s="12">
        <f t="shared" si="135"/>
        <v>79.2</v>
      </c>
    </row>
    <row r="720" spans="1:10" ht="30">
      <c r="A720" s="14" t="s">
        <v>289</v>
      </c>
      <c r="B720" s="11" t="s">
        <v>69</v>
      </c>
      <c r="C720" s="11" t="s">
        <v>47</v>
      </c>
      <c r="D720" s="11" t="s">
        <v>135</v>
      </c>
      <c r="E720" s="11"/>
      <c r="F720" s="12">
        <f>F721</f>
        <v>452</v>
      </c>
      <c r="G720" s="12">
        <f>G721</f>
        <v>452</v>
      </c>
      <c r="H720" s="12">
        <f>H721</f>
        <v>36.4</v>
      </c>
      <c r="I720" s="12">
        <f t="shared" si="136"/>
        <v>8.053097345132743</v>
      </c>
      <c r="J720" s="12">
        <f t="shared" si="135"/>
        <v>8.053097345132743</v>
      </c>
    </row>
    <row r="721" spans="1:10" ht="30">
      <c r="A721" s="14" t="s">
        <v>336</v>
      </c>
      <c r="B721" s="11" t="s">
        <v>69</v>
      </c>
      <c r="C721" s="11" t="s">
        <v>47</v>
      </c>
      <c r="D721" s="11" t="s">
        <v>136</v>
      </c>
      <c r="E721" s="11"/>
      <c r="F721" s="12">
        <f>F722+F725+F728</f>
        <v>452</v>
      </c>
      <c r="G721" s="12">
        <f>G722+G725+G728</f>
        <v>452</v>
      </c>
      <c r="H721" s="12">
        <f>H722+H725+H728</f>
        <v>36.4</v>
      </c>
      <c r="I721" s="12">
        <f t="shared" si="136"/>
        <v>8.053097345132743</v>
      </c>
      <c r="J721" s="12">
        <f t="shared" si="135"/>
        <v>8.053097345132743</v>
      </c>
    </row>
    <row r="722" spans="1:10" ht="30">
      <c r="A722" s="10" t="s">
        <v>291</v>
      </c>
      <c r="B722" s="11" t="s">
        <v>69</v>
      </c>
      <c r="C722" s="11" t="s">
        <v>47</v>
      </c>
      <c r="D722" s="11" t="s">
        <v>290</v>
      </c>
      <c r="E722" s="11"/>
      <c r="F722" s="12">
        <f aca="true" t="shared" si="150" ref="F722:H723">F723</f>
        <v>400</v>
      </c>
      <c r="G722" s="12">
        <f t="shared" si="150"/>
        <v>400</v>
      </c>
      <c r="H722" s="12">
        <f t="shared" si="150"/>
        <v>36.4</v>
      </c>
      <c r="I722" s="12">
        <f t="shared" si="136"/>
        <v>9.1</v>
      </c>
      <c r="J722" s="12">
        <f t="shared" si="135"/>
        <v>9.1</v>
      </c>
    </row>
    <row r="723" spans="1:10" ht="30">
      <c r="A723" s="13" t="s">
        <v>21</v>
      </c>
      <c r="B723" s="11" t="s">
        <v>69</v>
      </c>
      <c r="C723" s="11" t="s">
        <v>47</v>
      </c>
      <c r="D723" s="11" t="s">
        <v>290</v>
      </c>
      <c r="E723" s="11" t="s">
        <v>20</v>
      </c>
      <c r="F723" s="12">
        <f t="shared" si="150"/>
        <v>400</v>
      </c>
      <c r="G723" s="12">
        <f t="shared" si="150"/>
        <v>400</v>
      </c>
      <c r="H723" s="12">
        <f t="shared" si="150"/>
        <v>36.4</v>
      </c>
      <c r="I723" s="12">
        <f t="shared" si="136"/>
        <v>9.1</v>
      </c>
      <c r="J723" s="12">
        <f t="shared" si="135"/>
        <v>9.1</v>
      </c>
    </row>
    <row r="724" spans="1:10" ht="15">
      <c r="A724" s="13" t="s">
        <v>87</v>
      </c>
      <c r="B724" s="11" t="s">
        <v>69</v>
      </c>
      <c r="C724" s="11" t="s">
        <v>47</v>
      </c>
      <c r="D724" s="11" t="s">
        <v>290</v>
      </c>
      <c r="E724" s="11" t="s">
        <v>72</v>
      </c>
      <c r="F724" s="12">
        <f>'прил 3 '!G846</f>
        <v>400</v>
      </c>
      <c r="G724" s="12">
        <f>'прил 3 '!H846</f>
        <v>400</v>
      </c>
      <c r="H724" s="12">
        <f>'прил 3 '!I846</f>
        <v>36.4</v>
      </c>
      <c r="I724" s="12">
        <f t="shared" si="136"/>
        <v>9.1</v>
      </c>
      <c r="J724" s="12">
        <f t="shared" si="135"/>
        <v>9.1</v>
      </c>
    </row>
    <row r="725" spans="1:10" ht="30">
      <c r="A725" s="10" t="s">
        <v>293</v>
      </c>
      <c r="B725" s="11" t="s">
        <v>69</v>
      </c>
      <c r="C725" s="11" t="s">
        <v>47</v>
      </c>
      <c r="D725" s="11" t="s">
        <v>292</v>
      </c>
      <c r="E725" s="11"/>
      <c r="F725" s="12">
        <f aca="true" t="shared" si="151" ref="F725:H726">F726</f>
        <v>20</v>
      </c>
      <c r="G725" s="12">
        <f t="shared" si="151"/>
        <v>20</v>
      </c>
      <c r="H725" s="12">
        <f t="shared" si="151"/>
        <v>0</v>
      </c>
      <c r="I725" s="12">
        <f t="shared" si="136"/>
        <v>0</v>
      </c>
      <c r="J725" s="12">
        <f t="shared" si="135"/>
        <v>0</v>
      </c>
    </row>
    <row r="726" spans="1:10" ht="30">
      <c r="A726" s="13" t="s">
        <v>21</v>
      </c>
      <c r="B726" s="11" t="s">
        <v>69</v>
      </c>
      <c r="C726" s="11" t="s">
        <v>47</v>
      </c>
      <c r="D726" s="11" t="s">
        <v>292</v>
      </c>
      <c r="E726" s="11" t="s">
        <v>20</v>
      </c>
      <c r="F726" s="12">
        <f t="shared" si="151"/>
        <v>20</v>
      </c>
      <c r="G726" s="12">
        <f t="shared" si="151"/>
        <v>20</v>
      </c>
      <c r="H726" s="12">
        <f t="shared" si="151"/>
        <v>0</v>
      </c>
      <c r="I726" s="12">
        <f t="shared" si="136"/>
        <v>0</v>
      </c>
      <c r="J726" s="12">
        <f aca="true" t="shared" si="152" ref="J726:J789">H726/G726*100</f>
        <v>0</v>
      </c>
    </row>
    <row r="727" spans="1:10" ht="15">
      <c r="A727" s="13" t="s">
        <v>87</v>
      </c>
      <c r="B727" s="11" t="s">
        <v>69</v>
      </c>
      <c r="C727" s="11" t="s">
        <v>47</v>
      </c>
      <c r="D727" s="11" t="s">
        <v>292</v>
      </c>
      <c r="E727" s="11" t="s">
        <v>72</v>
      </c>
      <c r="F727" s="12">
        <f>'прил 3 '!G849</f>
        <v>20</v>
      </c>
      <c r="G727" s="12">
        <f>'прил 3 '!H849</f>
        <v>20</v>
      </c>
      <c r="H727" s="12">
        <f>'прил 3 '!I849</f>
        <v>0</v>
      </c>
      <c r="I727" s="12">
        <f aca="true" t="shared" si="153" ref="I727:I790">H727/F727*100</f>
        <v>0</v>
      </c>
      <c r="J727" s="12">
        <f t="shared" si="152"/>
        <v>0</v>
      </c>
    </row>
    <row r="728" spans="1:10" ht="30">
      <c r="A728" s="10" t="s">
        <v>295</v>
      </c>
      <c r="B728" s="11" t="s">
        <v>69</v>
      </c>
      <c r="C728" s="11" t="s">
        <v>47</v>
      </c>
      <c r="D728" s="11" t="s">
        <v>294</v>
      </c>
      <c r="E728" s="11"/>
      <c r="F728" s="12">
        <f aca="true" t="shared" si="154" ref="F728:H729">F729</f>
        <v>32</v>
      </c>
      <c r="G728" s="12">
        <f t="shared" si="154"/>
        <v>32</v>
      </c>
      <c r="H728" s="12">
        <f t="shared" si="154"/>
        <v>0</v>
      </c>
      <c r="I728" s="12">
        <f t="shared" si="153"/>
        <v>0</v>
      </c>
      <c r="J728" s="12">
        <f t="shared" si="152"/>
        <v>0</v>
      </c>
    </row>
    <row r="729" spans="1:10" ht="30">
      <c r="A729" s="13" t="s">
        <v>21</v>
      </c>
      <c r="B729" s="11" t="s">
        <v>69</v>
      </c>
      <c r="C729" s="11" t="s">
        <v>47</v>
      </c>
      <c r="D729" s="11" t="s">
        <v>294</v>
      </c>
      <c r="E729" s="11" t="s">
        <v>20</v>
      </c>
      <c r="F729" s="12">
        <f t="shared" si="154"/>
        <v>32</v>
      </c>
      <c r="G729" s="12">
        <f t="shared" si="154"/>
        <v>32</v>
      </c>
      <c r="H729" s="12">
        <f t="shared" si="154"/>
        <v>0</v>
      </c>
      <c r="I729" s="12">
        <f t="shared" si="153"/>
        <v>0</v>
      </c>
      <c r="J729" s="12">
        <f t="shared" si="152"/>
        <v>0</v>
      </c>
    </row>
    <row r="730" spans="1:10" ht="15">
      <c r="A730" s="13" t="s">
        <v>87</v>
      </c>
      <c r="B730" s="11" t="s">
        <v>69</v>
      </c>
      <c r="C730" s="11" t="s">
        <v>47</v>
      </c>
      <c r="D730" s="11" t="s">
        <v>294</v>
      </c>
      <c r="E730" s="11" t="s">
        <v>72</v>
      </c>
      <c r="F730" s="12">
        <f>'прил 3 '!G852</f>
        <v>32</v>
      </c>
      <c r="G730" s="12">
        <f>'прил 3 '!H852</f>
        <v>32</v>
      </c>
      <c r="H730" s="12">
        <f>'прил 3 '!I852</f>
        <v>0</v>
      </c>
      <c r="I730" s="12">
        <f t="shared" si="153"/>
        <v>0</v>
      </c>
      <c r="J730" s="12">
        <f t="shared" si="152"/>
        <v>0</v>
      </c>
    </row>
    <row r="731" spans="1:10" ht="30">
      <c r="A731" s="14" t="s">
        <v>297</v>
      </c>
      <c r="B731" s="11" t="s">
        <v>69</v>
      </c>
      <c r="C731" s="11" t="s">
        <v>47</v>
      </c>
      <c r="D731" s="11" t="s">
        <v>296</v>
      </c>
      <c r="E731" s="11"/>
      <c r="F731" s="12">
        <f aca="true" t="shared" si="155" ref="F731:H734">F732</f>
        <v>100</v>
      </c>
      <c r="G731" s="12">
        <f t="shared" si="155"/>
        <v>100</v>
      </c>
      <c r="H731" s="12">
        <f t="shared" si="155"/>
        <v>0</v>
      </c>
      <c r="I731" s="12">
        <f t="shared" si="153"/>
        <v>0</v>
      </c>
      <c r="J731" s="12">
        <f t="shared" si="152"/>
        <v>0</v>
      </c>
    </row>
    <row r="732" spans="1:10" ht="45">
      <c r="A732" s="14" t="s">
        <v>455</v>
      </c>
      <c r="B732" s="11" t="s">
        <v>69</v>
      </c>
      <c r="C732" s="11" t="s">
        <v>47</v>
      </c>
      <c r="D732" s="11" t="s">
        <v>298</v>
      </c>
      <c r="E732" s="11"/>
      <c r="F732" s="12">
        <f t="shared" si="155"/>
        <v>100</v>
      </c>
      <c r="G732" s="12">
        <f t="shared" si="155"/>
        <v>100</v>
      </c>
      <c r="H732" s="12">
        <f t="shared" si="155"/>
        <v>0</v>
      </c>
      <c r="I732" s="12">
        <f t="shared" si="153"/>
        <v>0</v>
      </c>
      <c r="J732" s="12">
        <f t="shared" si="152"/>
        <v>0</v>
      </c>
    </row>
    <row r="733" spans="1:10" ht="45">
      <c r="A733" s="10" t="s">
        <v>300</v>
      </c>
      <c r="B733" s="11" t="s">
        <v>69</v>
      </c>
      <c r="C733" s="11" t="s">
        <v>47</v>
      </c>
      <c r="D733" s="11" t="s">
        <v>299</v>
      </c>
      <c r="E733" s="11"/>
      <c r="F733" s="12">
        <f t="shared" si="155"/>
        <v>100</v>
      </c>
      <c r="G733" s="12">
        <f t="shared" si="155"/>
        <v>100</v>
      </c>
      <c r="H733" s="12">
        <f t="shared" si="155"/>
        <v>0</v>
      </c>
      <c r="I733" s="12">
        <f t="shared" si="153"/>
        <v>0</v>
      </c>
      <c r="J733" s="12">
        <f t="shared" si="152"/>
        <v>0</v>
      </c>
    </row>
    <row r="734" spans="1:10" ht="30">
      <c r="A734" s="13" t="s">
        <v>21</v>
      </c>
      <c r="B734" s="11" t="s">
        <v>69</v>
      </c>
      <c r="C734" s="11" t="s">
        <v>47</v>
      </c>
      <c r="D734" s="11" t="s">
        <v>299</v>
      </c>
      <c r="E734" s="11" t="s">
        <v>20</v>
      </c>
      <c r="F734" s="12">
        <f t="shared" si="155"/>
        <v>100</v>
      </c>
      <c r="G734" s="12">
        <f t="shared" si="155"/>
        <v>100</v>
      </c>
      <c r="H734" s="12">
        <f t="shared" si="155"/>
        <v>0</v>
      </c>
      <c r="I734" s="12">
        <f t="shared" si="153"/>
        <v>0</v>
      </c>
      <c r="J734" s="12">
        <f t="shared" si="152"/>
        <v>0</v>
      </c>
    </row>
    <row r="735" spans="1:10" ht="15">
      <c r="A735" s="13" t="s">
        <v>87</v>
      </c>
      <c r="B735" s="11" t="s">
        <v>69</v>
      </c>
      <c r="C735" s="11" t="s">
        <v>47</v>
      </c>
      <c r="D735" s="11" t="s">
        <v>299</v>
      </c>
      <c r="E735" s="11" t="s">
        <v>72</v>
      </c>
      <c r="F735" s="12">
        <f>'прил 3 '!G857</f>
        <v>100</v>
      </c>
      <c r="G735" s="12">
        <f>'прил 3 '!H857</f>
        <v>100</v>
      </c>
      <c r="H735" s="12">
        <f>'прил 3 '!I857</f>
        <v>0</v>
      </c>
      <c r="I735" s="12">
        <f t="shared" si="153"/>
        <v>0</v>
      </c>
      <c r="J735" s="12">
        <f t="shared" si="152"/>
        <v>0</v>
      </c>
    </row>
    <row r="736" spans="1:10" ht="45">
      <c r="A736" s="14" t="s">
        <v>475</v>
      </c>
      <c r="B736" s="11" t="s">
        <v>69</v>
      </c>
      <c r="C736" s="11" t="s">
        <v>47</v>
      </c>
      <c r="D736" s="11" t="s">
        <v>192</v>
      </c>
      <c r="E736" s="11"/>
      <c r="F736" s="12">
        <f aca="true" t="shared" si="156" ref="F736:H740">F737</f>
        <v>14320.2</v>
      </c>
      <c r="G736" s="12">
        <f t="shared" si="156"/>
        <v>14320.2</v>
      </c>
      <c r="H736" s="12">
        <f t="shared" si="156"/>
        <v>14258.1</v>
      </c>
      <c r="I736" s="12">
        <f t="shared" si="153"/>
        <v>99.5663468387313</v>
      </c>
      <c r="J736" s="12">
        <f t="shared" si="152"/>
        <v>99.5663468387313</v>
      </c>
    </row>
    <row r="737" spans="1:10" ht="30">
      <c r="A737" s="13" t="s">
        <v>381</v>
      </c>
      <c r="B737" s="11" t="s">
        <v>69</v>
      </c>
      <c r="C737" s="11" t="s">
        <v>47</v>
      </c>
      <c r="D737" s="11" t="s">
        <v>322</v>
      </c>
      <c r="E737" s="11"/>
      <c r="F737" s="12">
        <f t="shared" si="156"/>
        <v>14320.2</v>
      </c>
      <c r="G737" s="12">
        <f t="shared" si="156"/>
        <v>14320.2</v>
      </c>
      <c r="H737" s="12">
        <f t="shared" si="156"/>
        <v>14258.1</v>
      </c>
      <c r="I737" s="12">
        <f t="shared" si="153"/>
        <v>99.5663468387313</v>
      </c>
      <c r="J737" s="12">
        <f t="shared" si="152"/>
        <v>99.5663468387313</v>
      </c>
    </row>
    <row r="738" spans="1:10" ht="30">
      <c r="A738" s="14" t="s">
        <v>325</v>
      </c>
      <c r="B738" s="11" t="s">
        <v>69</v>
      </c>
      <c r="C738" s="11" t="s">
        <v>47</v>
      </c>
      <c r="D738" s="11" t="s">
        <v>323</v>
      </c>
      <c r="E738" s="11"/>
      <c r="F738" s="12">
        <f t="shared" si="156"/>
        <v>14320.2</v>
      </c>
      <c r="G738" s="12">
        <f t="shared" si="156"/>
        <v>14320.2</v>
      </c>
      <c r="H738" s="12">
        <f t="shared" si="156"/>
        <v>14258.1</v>
      </c>
      <c r="I738" s="12">
        <f t="shared" si="153"/>
        <v>99.5663468387313</v>
      </c>
      <c r="J738" s="12">
        <f t="shared" si="152"/>
        <v>99.5663468387313</v>
      </c>
    </row>
    <row r="739" spans="1:10" ht="75">
      <c r="A739" s="13" t="s">
        <v>581</v>
      </c>
      <c r="B739" s="11" t="s">
        <v>69</v>
      </c>
      <c r="C739" s="11" t="s">
        <v>47</v>
      </c>
      <c r="D739" s="11" t="s">
        <v>324</v>
      </c>
      <c r="E739" s="11"/>
      <c r="F739" s="12">
        <f t="shared" si="156"/>
        <v>14320.2</v>
      </c>
      <c r="G739" s="12">
        <f t="shared" si="156"/>
        <v>14320.2</v>
      </c>
      <c r="H739" s="12">
        <f t="shared" si="156"/>
        <v>14258.1</v>
      </c>
      <c r="I739" s="12">
        <f t="shared" si="153"/>
        <v>99.5663468387313</v>
      </c>
      <c r="J739" s="12">
        <f t="shared" si="152"/>
        <v>99.5663468387313</v>
      </c>
    </row>
    <row r="740" spans="1:10" ht="30">
      <c r="A740" s="13" t="s">
        <v>5</v>
      </c>
      <c r="B740" s="11" t="s">
        <v>69</v>
      </c>
      <c r="C740" s="11" t="s">
        <v>47</v>
      </c>
      <c r="D740" s="11" t="s">
        <v>324</v>
      </c>
      <c r="E740" s="11" t="s">
        <v>3</v>
      </c>
      <c r="F740" s="12">
        <f t="shared" si="156"/>
        <v>14320.2</v>
      </c>
      <c r="G740" s="12">
        <f t="shared" si="156"/>
        <v>14320.2</v>
      </c>
      <c r="H740" s="12">
        <f t="shared" si="156"/>
        <v>14258.1</v>
      </c>
      <c r="I740" s="12">
        <f t="shared" si="153"/>
        <v>99.5663468387313</v>
      </c>
      <c r="J740" s="12">
        <f t="shared" si="152"/>
        <v>99.5663468387313</v>
      </c>
    </row>
    <row r="741" spans="1:10" ht="30">
      <c r="A741" s="13" t="s">
        <v>6</v>
      </c>
      <c r="B741" s="11" t="s">
        <v>69</v>
      </c>
      <c r="C741" s="11" t="s">
        <v>47</v>
      </c>
      <c r="D741" s="11" t="s">
        <v>324</v>
      </c>
      <c r="E741" s="11" t="s">
        <v>4</v>
      </c>
      <c r="F741" s="12">
        <f>'прил 3 '!G614</f>
        <v>14320.2</v>
      </c>
      <c r="G741" s="12">
        <f>'прил 3 '!H614</f>
        <v>14320.2</v>
      </c>
      <c r="H741" s="12">
        <f>'прил 3 '!I614</f>
        <v>14258.1</v>
      </c>
      <c r="I741" s="12">
        <f t="shared" si="153"/>
        <v>99.5663468387313</v>
      </c>
      <c r="J741" s="12">
        <f t="shared" si="152"/>
        <v>99.5663468387313</v>
      </c>
    </row>
    <row r="742" spans="1:10" ht="60">
      <c r="A742" s="10" t="s">
        <v>582</v>
      </c>
      <c r="B742" s="11" t="s">
        <v>69</v>
      </c>
      <c r="C742" s="11" t="s">
        <v>47</v>
      </c>
      <c r="D742" s="11" t="s">
        <v>251</v>
      </c>
      <c r="E742" s="11"/>
      <c r="F742" s="29">
        <f aca="true" t="shared" si="157" ref="F742:H745">F743</f>
        <v>880</v>
      </c>
      <c r="G742" s="29">
        <f t="shared" si="157"/>
        <v>880</v>
      </c>
      <c r="H742" s="29">
        <f t="shared" si="157"/>
        <v>878.7</v>
      </c>
      <c r="I742" s="12">
        <f t="shared" si="153"/>
        <v>99.85227272727273</v>
      </c>
      <c r="J742" s="12">
        <f t="shared" si="152"/>
        <v>99.85227272727273</v>
      </c>
    </row>
    <row r="743" spans="1:10" ht="15">
      <c r="A743" s="10" t="s">
        <v>709</v>
      </c>
      <c r="B743" s="11" t="s">
        <v>69</v>
      </c>
      <c r="C743" s="11" t="s">
        <v>47</v>
      </c>
      <c r="D743" s="11" t="s">
        <v>710</v>
      </c>
      <c r="E743" s="11"/>
      <c r="F743" s="29">
        <f t="shared" si="157"/>
        <v>880</v>
      </c>
      <c r="G743" s="29">
        <f t="shared" si="157"/>
        <v>880</v>
      </c>
      <c r="H743" s="29">
        <f t="shared" si="157"/>
        <v>878.7</v>
      </c>
      <c r="I743" s="12">
        <f t="shared" si="153"/>
        <v>99.85227272727273</v>
      </c>
      <c r="J743" s="12">
        <f t="shared" si="152"/>
        <v>99.85227272727273</v>
      </c>
    </row>
    <row r="744" spans="1:10" ht="60">
      <c r="A744" s="10" t="s">
        <v>717</v>
      </c>
      <c r="B744" s="11" t="s">
        <v>69</v>
      </c>
      <c r="C744" s="11" t="s">
        <v>47</v>
      </c>
      <c r="D744" s="11" t="s">
        <v>718</v>
      </c>
      <c r="E744" s="11"/>
      <c r="F744" s="29">
        <f t="shared" si="157"/>
        <v>880</v>
      </c>
      <c r="G744" s="29">
        <f t="shared" si="157"/>
        <v>880</v>
      </c>
      <c r="H744" s="29">
        <f t="shared" si="157"/>
        <v>878.7</v>
      </c>
      <c r="I744" s="12">
        <f t="shared" si="153"/>
        <v>99.85227272727273</v>
      </c>
      <c r="J744" s="12">
        <f t="shared" si="152"/>
        <v>99.85227272727273</v>
      </c>
    </row>
    <row r="745" spans="1:10" ht="30">
      <c r="A745" s="13" t="s">
        <v>21</v>
      </c>
      <c r="B745" s="11" t="s">
        <v>69</v>
      </c>
      <c r="C745" s="11" t="s">
        <v>47</v>
      </c>
      <c r="D745" s="11" t="s">
        <v>718</v>
      </c>
      <c r="E745" s="11" t="s">
        <v>20</v>
      </c>
      <c r="F745" s="29">
        <f t="shared" si="157"/>
        <v>880</v>
      </c>
      <c r="G745" s="29">
        <f t="shared" si="157"/>
        <v>880</v>
      </c>
      <c r="H745" s="29">
        <f t="shared" si="157"/>
        <v>878.7</v>
      </c>
      <c r="I745" s="12">
        <f t="shared" si="153"/>
        <v>99.85227272727273</v>
      </c>
      <c r="J745" s="12">
        <f t="shared" si="152"/>
        <v>99.85227272727273</v>
      </c>
    </row>
    <row r="746" spans="1:10" ht="15">
      <c r="A746" s="13" t="s">
        <v>87</v>
      </c>
      <c r="B746" s="11" t="s">
        <v>69</v>
      </c>
      <c r="C746" s="11" t="s">
        <v>47</v>
      </c>
      <c r="D746" s="11" t="s">
        <v>718</v>
      </c>
      <c r="E746" s="11" t="s">
        <v>72</v>
      </c>
      <c r="F746" s="29">
        <f>'прил 3 '!G862</f>
        <v>880</v>
      </c>
      <c r="G746" s="29">
        <f>'прил 3 '!H862</f>
        <v>880</v>
      </c>
      <c r="H746" s="29">
        <f>'прил 3 '!I862</f>
        <v>878.7</v>
      </c>
      <c r="I746" s="12">
        <f t="shared" si="153"/>
        <v>99.85227272727273</v>
      </c>
      <c r="J746" s="12">
        <f t="shared" si="152"/>
        <v>99.85227272727273</v>
      </c>
    </row>
    <row r="747" spans="1:10" ht="15">
      <c r="A747" s="14" t="s">
        <v>341</v>
      </c>
      <c r="B747" s="11" t="s">
        <v>69</v>
      </c>
      <c r="C747" s="11" t="s">
        <v>47</v>
      </c>
      <c r="D747" s="11" t="s">
        <v>161</v>
      </c>
      <c r="E747" s="11"/>
      <c r="F747" s="29">
        <f aca="true" t="shared" si="158" ref="F747:H749">F748</f>
        <v>800</v>
      </c>
      <c r="G747" s="29">
        <f t="shared" si="158"/>
        <v>800</v>
      </c>
      <c r="H747" s="29">
        <f t="shared" si="158"/>
        <v>792</v>
      </c>
      <c r="I747" s="12">
        <f t="shared" si="153"/>
        <v>99</v>
      </c>
      <c r="J747" s="12">
        <f t="shared" si="152"/>
        <v>99</v>
      </c>
    </row>
    <row r="748" spans="1:10" ht="30">
      <c r="A748" s="13" t="s">
        <v>589</v>
      </c>
      <c r="B748" s="11" t="s">
        <v>69</v>
      </c>
      <c r="C748" s="11" t="s">
        <v>47</v>
      </c>
      <c r="D748" s="11" t="s">
        <v>588</v>
      </c>
      <c r="E748" s="11"/>
      <c r="F748" s="29">
        <f t="shared" si="158"/>
        <v>800</v>
      </c>
      <c r="G748" s="29">
        <f t="shared" si="158"/>
        <v>800</v>
      </c>
      <c r="H748" s="29">
        <f t="shared" si="158"/>
        <v>792</v>
      </c>
      <c r="I748" s="12">
        <f t="shared" si="153"/>
        <v>99</v>
      </c>
      <c r="J748" s="12">
        <f t="shared" si="152"/>
        <v>99</v>
      </c>
    </row>
    <row r="749" spans="1:10" ht="30">
      <c r="A749" s="13" t="s">
        <v>21</v>
      </c>
      <c r="B749" s="11" t="s">
        <v>69</v>
      </c>
      <c r="C749" s="11" t="s">
        <v>47</v>
      </c>
      <c r="D749" s="11" t="s">
        <v>588</v>
      </c>
      <c r="E749" s="11" t="s">
        <v>20</v>
      </c>
      <c r="F749" s="29">
        <f t="shared" si="158"/>
        <v>800</v>
      </c>
      <c r="G749" s="29">
        <f t="shared" si="158"/>
        <v>800</v>
      </c>
      <c r="H749" s="29">
        <f t="shared" si="158"/>
        <v>792</v>
      </c>
      <c r="I749" s="12">
        <f t="shared" si="153"/>
        <v>99</v>
      </c>
      <c r="J749" s="12">
        <f t="shared" si="152"/>
        <v>99</v>
      </c>
    </row>
    <row r="750" spans="1:10" ht="15">
      <c r="A750" s="13" t="s">
        <v>87</v>
      </c>
      <c r="B750" s="11" t="s">
        <v>69</v>
      </c>
      <c r="C750" s="11" t="s">
        <v>47</v>
      </c>
      <c r="D750" s="11" t="s">
        <v>588</v>
      </c>
      <c r="E750" s="11" t="s">
        <v>72</v>
      </c>
      <c r="F750" s="29">
        <f>'прил 3 '!G866</f>
        <v>800</v>
      </c>
      <c r="G750" s="29">
        <f>'прил 3 '!H866</f>
        <v>800</v>
      </c>
      <c r="H750" s="29">
        <f>'прил 3 '!I866</f>
        <v>792</v>
      </c>
      <c r="I750" s="12">
        <f t="shared" si="153"/>
        <v>99</v>
      </c>
      <c r="J750" s="12">
        <f t="shared" si="152"/>
        <v>99</v>
      </c>
    </row>
    <row r="751" spans="1:10" ht="15">
      <c r="A751" s="13" t="s">
        <v>231</v>
      </c>
      <c r="B751" s="11" t="s">
        <v>69</v>
      </c>
      <c r="C751" s="11" t="s">
        <v>49</v>
      </c>
      <c r="D751" s="11"/>
      <c r="E751" s="11"/>
      <c r="F751" s="12">
        <f>F752+F764+F783</f>
        <v>119677.3</v>
      </c>
      <c r="G751" s="12">
        <f>G752+G764+G783</f>
        <v>119677.3</v>
      </c>
      <c r="H751" s="12">
        <f>H752+H764+H783</f>
        <v>105577.99999999999</v>
      </c>
      <c r="I751" s="12">
        <f t="shared" si="153"/>
        <v>88.21890199728769</v>
      </c>
      <c r="J751" s="12">
        <f t="shared" si="152"/>
        <v>88.21890199728769</v>
      </c>
    </row>
    <row r="752" spans="1:10" ht="45">
      <c r="A752" s="10" t="s">
        <v>391</v>
      </c>
      <c r="B752" s="11" t="s">
        <v>69</v>
      </c>
      <c r="C752" s="11" t="s">
        <v>49</v>
      </c>
      <c r="D752" s="11" t="s">
        <v>137</v>
      </c>
      <c r="E752" s="11"/>
      <c r="F752" s="12">
        <f aca="true" t="shared" si="159" ref="F752:H753">F753</f>
        <v>115823.3</v>
      </c>
      <c r="G752" s="12">
        <f t="shared" si="159"/>
        <v>115823.3</v>
      </c>
      <c r="H752" s="12">
        <f t="shared" si="159"/>
        <v>103382.4</v>
      </c>
      <c r="I752" s="12">
        <f t="shared" si="153"/>
        <v>89.25872428086576</v>
      </c>
      <c r="J752" s="12">
        <f t="shared" si="152"/>
        <v>89.25872428086576</v>
      </c>
    </row>
    <row r="753" spans="1:10" ht="30">
      <c r="A753" s="14" t="s">
        <v>394</v>
      </c>
      <c r="B753" s="11" t="s">
        <v>69</v>
      </c>
      <c r="C753" s="11" t="s">
        <v>49</v>
      </c>
      <c r="D753" s="11" t="s">
        <v>152</v>
      </c>
      <c r="E753" s="11"/>
      <c r="F753" s="12">
        <f t="shared" si="159"/>
        <v>115823.3</v>
      </c>
      <c r="G753" s="12">
        <f t="shared" si="159"/>
        <v>115823.3</v>
      </c>
      <c r="H753" s="12">
        <f t="shared" si="159"/>
        <v>103382.4</v>
      </c>
      <c r="I753" s="12">
        <f t="shared" si="153"/>
        <v>89.25872428086576</v>
      </c>
      <c r="J753" s="12">
        <f t="shared" si="152"/>
        <v>89.25872428086576</v>
      </c>
    </row>
    <row r="754" spans="1:10" ht="30">
      <c r="A754" s="14" t="s">
        <v>409</v>
      </c>
      <c r="B754" s="11" t="s">
        <v>69</v>
      </c>
      <c r="C754" s="11" t="s">
        <v>49</v>
      </c>
      <c r="D754" s="11" t="s">
        <v>153</v>
      </c>
      <c r="E754" s="11"/>
      <c r="F754" s="12">
        <f>F758+F755+F761</f>
        <v>115823.3</v>
      </c>
      <c r="G754" s="12">
        <f>G758+G755+G761</f>
        <v>115823.3</v>
      </c>
      <c r="H754" s="12">
        <f>H758+H755+H761</f>
        <v>103382.4</v>
      </c>
      <c r="I754" s="12">
        <f t="shared" si="153"/>
        <v>89.25872428086576</v>
      </c>
      <c r="J754" s="12">
        <f t="shared" si="152"/>
        <v>89.25872428086576</v>
      </c>
    </row>
    <row r="755" spans="1:10" ht="45">
      <c r="A755" s="14" t="s">
        <v>408</v>
      </c>
      <c r="B755" s="11" t="s">
        <v>69</v>
      </c>
      <c r="C755" s="11" t="s">
        <v>49</v>
      </c>
      <c r="D755" s="11" t="s">
        <v>411</v>
      </c>
      <c r="E755" s="11"/>
      <c r="F755" s="12">
        <f aca="true" t="shared" si="160" ref="F755:H756">F756</f>
        <v>48</v>
      </c>
      <c r="G755" s="12">
        <f t="shared" si="160"/>
        <v>48</v>
      </c>
      <c r="H755" s="12">
        <f t="shared" si="160"/>
        <v>48</v>
      </c>
      <c r="I755" s="12">
        <f t="shared" si="153"/>
        <v>100</v>
      </c>
      <c r="J755" s="12">
        <f t="shared" si="152"/>
        <v>100</v>
      </c>
    </row>
    <row r="756" spans="1:10" ht="15">
      <c r="A756" s="10" t="s">
        <v>9</v>
      </c>
      <c r="B756" s="11" t="s">
        <v>69</v>
      </c>
      <c r="C756" s="11" t="s">
        <v>49</v>
      </c>
      <c r="D756" s="11" t="s">
        <v>411</v>
      </c>
      <c r="E756" s="11" t="s">
        <v>7</v>
      </c>
      <c r="F756" s="12">
        <f t="shared" si="160"/>
        <v>48</v>
      </c>
      <c r="G756" s="12">
        <f t="shared" si="160"/>
        <v>48</v>
      </c>
      <c r="H756" s="12">
        <f t="shared" si="160"/>
        <v>48</v>
      </c>
      <c r="I756" s="12">
        <f t="shared" si="153"/>
        <v>100</v>
      </c>
      <c r="J756" s="12">
        <f t="shared" si="152"/>
        <v>100</v>
      </c>
    </row>
    <row r="757" spans="1:10" ht="15">
      <c r="A757" s="16" t="s">
        <v>150</v>
      </c>
      <c r="B757" s="11" t="s">
        <v>69</v>
      </c>
      <c r="C757" s="11" t="s">
        <v>49</v>
      </c>
      <c r="D757" s="11" t="s">
        <v>411</v>
      </c>
      <c r="E757" s="11" t="s">
        <v>149</v>
      </c>
      <c r="F757" s="12">
        <f>'прил 3 '!G945</f>
        <v>48</v>
      </c>
      <c r="G757" s="12">
        <f>'прил 3 '!H945</f>
        <v>48</v>
      </c>
      <c r="H757" s="12">
        <f>'прил 3 '!I945</f>
        <v>48</v>
      </c>
      <c r="I757" s="12">
        <f t="shared" si="153"/>
        <v>100</v>
      </c>
      <c r="J757" s="12">
        <f t="shared" si="152"/>
        <v>100</v>
      </c>
    </row>
    <row r="758" spans="1:10" ht="30">
      <c r="A758" s="10" t="s">
        <v>388</v>
      </c>
      <c r="B758" s="11" t="s">
        <v>69</v>
      </c>
      <c r="C758" s="11" t="s">
        <v>49</v>
      </c>
      <c r="D758" s="11" t="s">
        <v>410</v>
      </c>
      <c r="E758" s="11"/>
      <c r="F758" s="12">
        <f aca="true" t="shared" si="161" ref="F758:H759">F759</f>
        <v>112210.3</v>
      </c>
      <c r="G758" s="12">
        <f t="shared" si="161"/>
        <v>112210.3</v>
      </c>
      <c r="H758" s="12">
        <f t="shared" si="161"/>
        <v>99769.4</v>
      </c>
      <c r="I758" s="12">
        <f t="shared" si="153"/>
        <v>88.91287163477863</v>
      </c>
      <c r="J758" s="12">
        <f t="shared" si="152"/>
        <v>88.91287163477863</v>
      </c>
    </row>
    <row r="759" spans="1:10" ht="30">
      <c r="A759" s="13" t="s">
        <v>21</v>
      </c>
      <c r="B759" s="11" t="s">
        <v>69</v>
      </c>
      <c r="C759" s="11" t="s">
        <v>49</v>
      </c>
      <c r="D759" s="11" t="s">
        <v>410</v>
      </c>
      <c r="E759" s="11" t="s">
        <v>20</v>
      </c>
      <c r="F759" s="12">
        <f t="shared" si="161"/>
        <v>112210.3</v>
      </c>
      <c r="G759" s="12">
        <f t="shared" si="161"/>
        <v>112210.3</v>
      </c>
      <c r="H759" s="12">
        <f t="shared" si="161"/>
        <v>99769.4</v>
      </c>
      <c r="I759" s="12">
        <f t="shared" si="153"/>
        <v>88.91287163477863</v>
      </c>
      <c r="J759" s="12">
        <f t="shared" si="152"/>
        <v>88.91287163477863</v>
      </c>
    </row>
    <row r="760" spans="1:10" ht="15">
      <c r="A760" s="13" t="s">
        <v>87</v>
      </c>
      <c r="B760" s="11" t="s">
        <v>69</v>
      </c>
      <c r="C760" s="11" t="s">
        <v>49</v>
      </c>
      <c r="D760" s="11" t="s">
        <v>410</v>
      </c>
      <c r="E760" s="11" t="s">
        <v>72</v>
      </c>
      <c r="F760" s="12">
        <f>'прил 3 '!G873+'прил 3 '!G948</f>
        <v>112210.3</v>
      </c>
      <c r="G760" s="12">
        <f>'прил 3 '!H873+'прил 3 '!H948</f>
        <v>112210.3</v>
      </c>
      <c r="H760" s="12">
        <f>'прил 3 '!I873+'прил 3 '!I948</f>
        <v>99769.4</v>
      </c>
      <c r="I760" s="12">
        <f t="shared" si="153"/>
        <v>88.91287163477863</v>
      </c>
      <c r="J760" s="12">
        <f t="shared" si="152"/>
        <v>88.91287163477863</v>
      </c>
    </row>
    <row r="761" spans="1:10" ht="15">
      <c r="A761" s="13" t="s">
        <v>738</v>
      </c>
      <c r="B761" s="11" t="s">
        <v>69</v>
      </c>
      <c r="C761" s="11" t="s">
        <v>49</v>
      </c>
      <c r="D761" s="11" t="s">
        <v>747</v>
      </c>
      <c r="E761" s="11"/>
      <c r="F761" s="12">
        <f aca="true" t="shared" si="162" ref="F761:H762">F762</f>
        <v>3565</v>
      </c>
      <c r="G761" s="12">
        <f t="shared" si="162"/>
        <v>3565</v>
      </c>
      <c r="H761" s="12">
        <f t="shared" si="162"/>
        <v>3565</v>
      </c>
      <c r="I761" s="12">
        <f t="shared" si="153"/>
        <v>100</v>
      </c>
      <c r="J761" s="12">
        <f t="shared" si="152"/>
        <v>100</v>
      </c>
    </row>
    <row r="762" spans="1:10" ht="30">
      <c r="A762" s="13" t="s">
        <v>21</v>
      </c>
      <c r="B762" s="11" t="s">
        <v>69</v>
      </c>
      <c r="C762" s="11" t="s">
        <v>49</v>
      </c>
      <c r="D762" s="11" t="s">
        <v>747</v>
      </c>
      <c r="E762" s="11" t="s">
        <v>20</v>
      </c>
      <c r="F762" s="12">
        <f t="shared" si="162"/>
        <v>3565</v>
      </c>
      <c r="G762" s="12">
        <f t="shared" si="162"/>
        <v>3565</v>
      </c>
      <c r="H762" s="12">
        <f t="shared" si="162"/>
        <v>3565</v>
      </c>
      <c r="I762" s="12">
        <f t="shared" si="153"/>
        <v>100</v>
      </c>
      <c r="J762" s="12">
        <f t="shared" si="152"/>
        <v>100</v>
      </c>
    </row>
    <row r="763" spans="1:10" ht="15">
      <c r="A763" s="13" t="s">
        <v>87</v>
      </c>
      <c r="B763" s="11" t="s">
        <v>69</v>
      </c>
      <c r="C763" s="11" t="s">
        <v>49</v>
      </c>
      <c r="D763" s="11" t="s">
        <v>747</v>
      </c>
      <c r="E763" s="11" t="s">
        <v>72</v>
      </c>
      <c r="F763" s="12">
        <f>'прил 3 '!G876+'прил 3 '!G951</f>
        <v>3565</v>
      </c>
      <c r="G763" s="12">
        <f>'прил 3 '!H876+'прил 3 '!H951</f>
        <v>3565</v>
      </c>
      <c r="H763" s="12">
        <f>'прил 3 '!I876+'прил 3 '!I951</f>
        <v>3565</v>
      </c>
      <c r="I763" s="12">
        <f t="shared" si="153"/>
        <v>100</v>
      </c>
      <c r="J763" s="12">
        <f t="shared" si="152"/>
        <v>100</v>
      </c>
    </row>
    <row r="764" spans="1:10" ht="45">
      <c r="A764" s="14" t="s">
        <v>450</v>
      </c>
      <c r="B764" s="11" t="s">
        <v>69</v>
      </c>
      <c r="C764" s="11" t="s">
        <v>49</v>
      </c>
      <c r="D764" s="11" t="s">
        <v>197</v>
      </c>
      <c r="E764" s="11"/>
      <c r="F764" s="12">
        <f>F765+F770+F778</f>
        <v>654</v>
      </c>
      <c r="G764" s="12">
        <f>G765+G770+G778</f>
        <v>654</v>
      </c>
      <c r="H764" s="12">
        <f>H765+H770+H778</f>
        <v>197.2</v>
      </c>
      <c r="I764" s="12">
        <f t="shared" si="153"/>
        <v>30.152905198776757</v>
      </c>
      <c r="J764" s="12">
        <f t="shared" si="152"/>
        <v>30.152905198776757</v>
      </c>
    </row>
    <row r="765" spans="1:10" ht="45">
      <c r="A765" s="14" t="s">
        <v>272</v>
      </c>
      <c r="B765" s="11" t="s">
        <v>69</v>
      </c>
      <c r="C765" s="11" t="s">
        <v>49</v>
      </c>
      <c r="D765" s="11" t="s">
        <v>198</v>
      </c>
      <c r="E765" s="11"/>
      <c r="F765" s="29">
        <f aca="true" t="shared" si="163" ref="F765:H768">F766</f>
        <v>400</v>
      </c>
      <c r="G765" s="29">
        <f t="shared" si="163"/>
        <v>400</v>
      </c>
      <c r="H765" s="29">
        <f t="shared" si="163"/>
        <v>50</v>
      </c>
      <c r="I765" s="12">
        <f t="shared" si="153"/>
        <v>12.5</v>
      </c>
      <c r="J765" s="12">
        <f t="shared" si="152"/>
        <v>12.5</v>
      </c>
    </row>
    <row r="766" spans="1:10" ht="60">
      <c r="A766" s="14" t="s">
        <v>451</v>
      </c>
      <c r="B766" s="11" t="s">
        <v>69</v>
      </c>
      <c r="C766" s="11" t="s">
        <v>49</v>
      </c>
      <c r="D766" s="11" t="s">
        <v>199</v>
      </c>
      <c r="E766" s="11"/>
      <c r="F766" s="29">
        <f t="shared" si="163"/>
        <v>400</v>
      </c>
      <c r="G766" s="29">
        <f t="shared" si="163"/>
        <v>400</v>
      </c>
      <c r="H766" s="29">
        <f t="shared" si="163"/>
        <v>50</v>
      </c>
      <c r="I766" s="12">
        <f t="shared" si="153"/>
        <v>12.5</v>
      </c>
      <c r="J766" s="12">
        <f t="shared" si="152"/>
        <v>12.5</v>
      </c>
    </row>
    <row r="767" spans="1:10" ht="60">
      <c r="A767" s="14" t="s">
        <v>273</v>
      </c>
      <c r="B767" s="11" t="s">
        <v>69</v>
      </c>
      <c r="C767" s="11" t="s">
        <v>49</v>
      </c>
      <c r="D767" s="11" t="s">
        <v>200</v>
      </c>
      <c r="E767" s="11"/>
      <c r="F767" s="29">
        <f t="shared" si="163"/>
        <v>400</v>
      </c>
      <c r="G767" s="29">
        <f t="shared" si="163"/>
        <v>400</v>
      </c>
      <c r="H767" s="29">
        <f t="shared" si="163"/>
        <v>50</v>
      </c>
      <c r="I767" s="12">
        <f t="shared" si="153"/>
        <v>12.5</v>
      </c>
      <c r="J767" s="12">
        <f t="shared" si="152"/>
        <v>12.5</v>
      </c>
    </row>
    <row r="768" spans="1:10" ht="30">
      <c r="A768" s="13" t="s">
        <v>21</v>
      </c>
      <c r="B768" s="11" t="s">
        <v>69</v>
      </c>
      <c r="C768" s="11" t="s">
        <v>49</v>
      </c>
      <c r="D768" s="11" t="s">
        <v>200</v>
      </c>
      <c r="E768" s="11" t="s">
        <v>20</v>
      </c>
      <c r="F768" s="29">
        <f t="shared" si="163"/>
        <v>400</v>
      </c>
      <c r="G768" s="29">
        <f t="shared" si="163"/>
        <v>400</v>
      </c>
      <c r="H768" s="29">
        <f t="shared" si="163"/>
        <v>50</v>
      </c>
      <c r="I768" s="12">
        <f t="shared" si="153"/>
        <v>12.5</v>
      </c>
      <c r="J768" s="12">
        <f t="shared" si="152"/>
        <v>12.5</v>
      </c>
    </row>
    <row r="769" spans="1:10" ht="15">
      <c r="A769" s="13" t="s">
        <v>87</v>
      </c>
      <c r="B769" s="11" t="s">
        <v>69</v>
      </c>
      <c r="C769" s="11" t="s">
        <v>49</v>
      </c>
      <c r="D769" s="11" t="s">
        <v>200</v>
      </c>
      <c r="E769" s="11" t="s">
        <v>72</v>
      </c>
      <c r="F769" s="29">
        <f>'прил 3 '!G882</f>
        <v>400</v>
      </c>
      <c r="G769" s="29">
        <f>'прил 3 '!H882</f>
        <v>400</v>
      </c>
      <c r="H769" s="29">
        <f>'прил 3 '!I882</f>
        <v>50</v>
      </c>
      <c r="I769" s="12">
        <f t="shared" si="153"/>
        <v>12.5</v>
      </c>
      <c r="J769" s="12">
        <f t="shared" si="152"/>
        <v>12.5</v>
      </c>
    </row>
    <row r="770" spans="1:10" ht="30">
      <c r="A770" s="14" t="s">
        <v>289</v>
      </c>
      <c r="B770" s="11" t="s">
        <v>69</v>
      </c>
      <c r="C770" s="11" t="s">
        <v>49</v>
      </c>
      <c r="D770" s="11" t="s">
        <v>135</v>
      </c>
      <c r="E770" s="11"/>
      <c r="F770" s="12">
        <f>F771</f>
        <v>198</v>
      </c>
      <c r="G770" s="12">
        <f>G771</f>
        <v>198</v>
      </c>
      <c r="H770" s="12">
        <f>H771</f>
        <v>101.9</v>
      </c>
      <c r="I770" s="12">
        <f t="shared" si="153"/>
        <v>51.46464646464647</v>
      </c>
      <c r="J770" s="12">
        <f t="shared" si="152"/>
        <v>51.46464646464647</v>
      </c>
    </row>
    <row r="771" spans="1:10" ht="30">
      <c r="A771" s="14" t="s">
        <v>336</v>
      </c>
      <c r="B771" s="11" t="s">
        <v>69</v>
      </c>
      <c r="C771" s="11" t="s">
        <v>49</v>
      </c>
      <c r="D771" s="11" t="s">
        <v>136</v>
      </c>
      <c r="E771" s="11"/>
      <c r="F771" s="12">
        <f>F772+F775</f>
        <v>198</v>
      </c>
      <c r="G771" s="12">
        <f>G772+G775</f>
        <v>198</v>
      </c>
      <c r="H771" s="12">
        <f>H772+H775</f>
        <v>101.9</v>
      </c>
      <c r="I771" s="12">
        <f t="shared" si="153"/>
        <v>51.46464646464647</v>
      </c>
      <c r="J771" s="12">
        <f t="shared" si="152"/>
        <v>51.46464646464647</v>
      </c>
    </row>
    <row r="772" spans="1:10" ht="30">
      <c r="A772" s="10" t="s">
        <v>291</v>
      </c>
      <c r="B772" s="11" t="s">
        <v>69</v>
      </c>
      <c r="C772" s="11" t="s">
        <v>49</v>
      </c>
      <c r="D772" s="11" t="s">
        <v>290</v>
      </c>
      <c r="E772" s="11"/>
      <c r="F772" s="12">
        <f aca="true" t="shared" si="164" ref="F772:H773">F773</f>
        <v>178</v>
      </c>
      <c r="G772" s="12">
        <f t="shared" si="164"/>
        <v>178</v>
      </c>
      <c r="H772" s="12">
        <f t="shared" si="164"/>
        <v>96</v>
      </c>
      <c r="I772" s="12">
        <f t="shared" si="153"/>
        <v>53.93258426966292</v>
      </c>
      <c r="J772" s="12">
        <f t="shared" si="152"/>
        <v>53.93258426966292</v>
      </c>
    </row>
    <row r="773" spans="1:10" ht="30">
      <c r="A773" s="13" t="s">
        <v>21</v>
      </c>
      <c r="B773" s="11" t="s">
        <v>69</v>
      </c>
      <c r="C773" s="11" t="s">
        <v>49</v>
      </c>
      <c r="D773" s="11" t="s">
        <v>290</v>
      </c>
      <c r="E773" s="11" t="s">
        <v>20</v>
      </c>
      <c r="F773" s="12">
        <f t="shared" si="164"/>
        <v>178</v>
      </c>
      <c r="G773" s="12">
        <f t="shared" si="164"/>
        <v>178</v>
      </c>
      <c r="H773" s="12">
        <f t="shared" si="164"/>
        <v>96</v>
      </c>
      <c r="I773" s="12">
        <f t="shared" si="153"/>
        <v>53.93258426966292</v>
      </c>
      <c r="J773" s="12">
        <f t="shared" si="152"/>
        <v>53.93258426966292</v>
      </c>
    </row>
    <row r="774" spans="1:10" ht="15">
      <c r="A774" s="13" t="s">
        <v>87</v>
      </c>
      <c r="B774" s="11" t="s">
        <v>69</v>
      </c>
      <c r="C774" s="11" t="s">
        <v>49</v>
      </c>
      <c r="D774" s="11" t="s">
        <v>290</v>
      </c>
      <c r="E774" s="11" t="s">
        <v>72</v>
      </c>
      <c r="F774" s="12">
        <f>'прил 3 '!G957+'прил 3 '!G887</f>
        <v>178</v>
      </c>
      <c r="G774" s="12">
        <f>'прил 3 '!H957+'прил 3 '!H887</f>
        <v>178</v>
      </c>
      <c r="H774" s="12">
        <f>'прил 3 '!I957+'прил 3 '!I887</f>
        <v>96</v>
      </c>
      <c r="I774" s="12">
        <f t="shared" si="153"/>
        <v>53.93258426966292</v>
      </c>
      <c r="J774" s="12">
        <f t="shared" si="152"/>
        <v>53.93258426966292</v>
      </c>
    </row>
    <row r="775" spans="1:10" ht="30">
      <c r="A775" s="10" t="s">
        <v>293</v>
      </c>
      <c r="B775" s="11" t="s">
        <v>69</v>
      </c>
      <c r="C775" s="11" t="s">
        <v>49</v>
      </c>
      <c r="D775" s="11" t="s">
        <v>292</v>
      </c>
      <c r="E775" s="11"/>
      <c r="F775" s="12">
        <f aca="true" t="shared" si="165" ref="F775:H776">F776</f>
        <v>20</v>
      </c>
      <c r="G775" s="12">
        <f t="shared" si="165"/>
        <v>20</v>
      </c>
      <c r="H775" s="12">
        <f t="shared" si="165"/>
        <v>5.9</v>
      </c>
      <c r="I775" s="12">
        <f t="shared" si="153"/>
        <v>29.500000000000004</v>
      </c>
      <c r="J775" s="12">
        <f t="shared" si="152"/>
        <v>29.500000000000004</v>
      </c>
    </row>
    <row r="776" spans="1:10" ht="30">
      <c r="A776" s="13" t="s">
        <v>21</v>
      </c>
      <c r="B776" s="11" t="s">
        <v>69</v>
      </c>
      <c r="C776" s="11" t="s">
        <v>49</v>
      </c>
      <c r="D776" s="11" t="s">
        <v>292</v>
      </c>
      <c r="E776" s="11" t="s">
        <v>20</v>
      </c>
      <c r="F776" s="12">
        <f t="shared" si="165"/>
        <v>20</v>
      </c>
      <c r="G776" s="12">
        <f t="shared" si="165"/>
        <v>20</v>
      </c>
      <c r="H776" s="12">
        <f t="shared" si="165"/>
        <v>5.9</v>
      </c>
      <c r="I776" s="12">
        <f t="shared" si="153"/>
        <v>29.500000000000004</v>
      </c>
      <c r="J776" s="12">
        <f t="shared" si="152"/>
        <v>29.500000000000004</v>
      </c>
    </row>
    <row r="777" spans="1:10" ht="15">
      <c r="A777" s="13" t="s">
        <v>87</v>
      </c>
      <c r="B777" s="11" t="s">
        <v>69</v>
      </c>
      <c r="C777" s="11" t="s">
        <v>49</v>
      </c>
      <c r="D777" s="11" t="s">
        <v>292</v>
      </c>
      <c r="E777" s="11" t="s">
        <v>72</v>
      </c>
      <c r="F777" s="12">
        <f>'прил 3 '!G960+'прил 3 '!G890</f>
        <v>20</v>
      </c>
      <c r="G777" s="12">
        <f>'прил 3 '!H960+'прил 3 '!H890</f>
        <v>20</v>
      </c>
      <c r="H777" s="12">
        <f>'прил 3 '!I960+'прил 3 '!I890</f>
        <v>5.9</v>
      </c>
      <c r="I777" s="12">
        <f t="shared" si="153"/>
        <v>29.500000000000004</v>
      </c>
      <c r="J777" s="12">
        <f t="shared" si="152"/>
        <v>29.500000000000004</v>
      </c>
    </row>
    <row r="778" spans="1:10" ht="30">
      <c r="A778" s="14" t="s">
        <v>297</v>
      </c>
      <c r="B778" s="11" t="s">
        <v>69</v>
      </c>
      <c r="C778" s="11" t="s">
        <v>49</v>
      </c>
      <c r="D778" s="11" t="s">
        <v>296</v>
      </c>
      <c r="E778" s="11"/>
      <c r="F778" s="12">
        <f aca="true" t="shared" si="166" ref="F778:H781">F779</f>
        <v>56</v>
      </c>
      <c r="G778" s="12">
        <f t="shared" si="166"/>
        <v>56</v>
      </c>
      <c r="H778" s="12">
        <f t="shared" si="166"/>
        <v>45.3</v>
      </c>
      <c r="I778" s="12">
        <f t="shared" si="153"/>
        <v>80.89285714285714</v>
      </c>
      <c r="J778" s="12">
        <f t="shared" si="152"/>
        <v>80.89285714285714</v>
      </c>
    </row>
    <row r="779" spans="1:10" ht="45">
      <c r="A779" s="14" t="s">
        <v>455</v>
      </c>
      <c r="B779" s="11" t="s">
        <v>69</v>
      </c>
      <c r="C779" s="11" t="s">
        <v>49</v>
      </c>
      <c r="D779" s="11" t="s">
        <v>298</v>
      </c>
      <c r="E779" s="11"/>
      <c r="F779" s="12">
        <f t="shared" si="166"/>
        <v>56</v>
      </c>
      <c r="G779" s="12">
        <f t="shared" si="166"/>
        <v>56</v>
      </c>
      <c r="H779" s="12">
        <f t="shared" si="166"/>
        <v>45.3</v>
      </c>
      <c r="I779" s="12">
        <f t="shared" si="153"/>
        <v>80.89285714285714</v>
      </c>
      <c r="J779" s="12">
        <f t="shared" si="152"/>
        <v>80.89285714285714</v>
      </c>
    </row>
    <row r="780" spans="1:10" ht="45">
      <c r="A780" s="10" t="s">
        <v>300</v>
      </c>
      <c r="B780" s="11" t="s">
        <v>69</v>
      </c>
      <c r="C780" s="11" t="s">
        <v>49</v>
      </c>
      <c r="D780" s="11" t="s">
        <v>299</v>
      </c>
      <c r="E780" s="11"/>
      <c r="F780" s="12">
        <f t="shared" si="166"/>
        <v>56</v>
      </c>
      <c r="G780" s="12">
        <f t="shared" si="166"/>
        <v>56</v>
      </c>
      <c r="H780" s="12">
        <f t="shared" si="166"/>
        <v>45.3</v>
      </c>
      <c r="I780" s="12">
        <f t="shared" si="153"/>
        <v>80.89285714285714</v>
      </c>
      <c r="J780" s="12">
        <f t="shared" si="152"/>
        <v>80.89285714285714</v>
      </c>
    </row>
    <row r="781" spans="1:10" ht="30">
      <c r="A781" s="13" t="s">
        <v>21</v>
      </c>
      <c r="B781" s="11" t="s">
        <v>69</v>
      </c>
      <c r="C781" s="11" t="s">
        <v>49</v>
      </c>
      <c r="D781" s="11" t="s">
        <v>299</v>
      </c>
      <c r="E781" s="11" t="s">
        <v>20</v>
      </c>
      <c r="F781" s="12">
        <f t="shared" si="166"/>
        <v>56</v>
      </c>
      <c r="G781" s="12">
        <f t="shared" si="166"/>
        <v>56</v>
      </c>
      <c r="H781" s="12">
        <f t="shared" si="166"/>
        <v>45.3</v>
      </c>
      <c r="I781" s="12">
        <f t="shared" si="153"/>
        <v>80.89285714285714</v>
      </c>
      <c r="J781" s="12">
        <f t="shared" si="152"/>
        <v>80.89285714285714</v>
      </c>
    </row>
    <row r="782" spans="1:10" ht="15">
      <c r="A782" s="13" t="s">
        <v>87</v>
      </c>
      <c r="B782" s="11" t="s">
        <v>69</v>
      </c>
      <c r="C782" s="11" t="s">
        <v>49</v>
      </c>
      <c r="D782" s="11" t="s">
        <v>299</v>
      </c>
      <c r="E782" s="11" t="s">
        <v>72</v>
      </c>
      <c r="F782" s="12">
        <f>'прил 3 '!G965+'прил 3 '!G895</f>
        <v>56</v>
      </c>
      <c r="G782" s="12">
        <f>'прил 3 '!H965+'прил 3 '!H895</f>
        <v>56</v>
      </c>
      <c r="H782" s="12">
        <f>'прил 3 '!I965+'прил 3 '!I895</f>
        <v>45.3</v>
      </c>
      <c r="I782" s="12">
        <f t="shared" si="153"/>
        <v>80.89285714285714</v>
      </c>
      <c r="J782" s="12">
        <f t="shared" si="152"/>
        <v>80.89285714285714</v>
      </c>
    </row>
    <row r="783" spans="1:10" ht="15">
      <c r="A783" s="14" t="s">
        <v>341</v>
      </c>
      <c r="B783" s="11" t="s">
        <v>69</v>
      </c>
      <c r="C783" s="11" t="s">
        <v>49</v>
      </c>
      <c r="D783" s="11" t="s">
        <v>161</v>
      </c>
      <c r="E783" s="11"/>
      <c r="F783" s="29">
        <f>F787+F784</f>
        <v>3200</v>
      </c>
      <c r="G783" s="29">
        <f>G787+G784</f>
        <v>3200</v>
      </c>
      <c r="H783" s="29">
        <f>H787+H784</f>
        <v>1998.4</v>
      </c>
      <c r="I783" s="12">
        <f t="shared" si="153"/>
        <v>62.45</v>
      </c>
      <c r="J783" s="12">
        <f t="shared" si="152"/>
        <v>62.45</v>
      </c>
    </row>
    <row r="784" spans="1:10" ht="15">
      <c r="A784" s="13" t="s">
        <v>746</v>
      </c>
      <c r="B784" s="11" t="s">
        <v>69</v>
      </c>
      <c r="C784" s="11" t="s">
        <v>49</v>
      </c>
      <c r="D784" s="11" t="s">
        <v>744</v>
      </c>
      <c r="E784" s="11"/>
      <c r="F784" s="29">
        <f aca="true" t="shared" si="167" ref="F784:H785">F785</f>
        <v>1200</v>
      </c>
      <c r="G784" s="29">
        <f t="shared" si="167"/>
        <v>1200</v>
      </c>
      <c r="H784" s="29">
        <f t="shared" si="167"/>
        <v>0</v>
      </c>
      <c r="I784" s="12">
        <f t="shared" si="153"/>
        <v>0</v>
      </c>
      <c r="J784" s="12">
        <f t="shared" si="152"/>
        <v>0</v>
      </c>
    </row>
    <row r="785" spans="1:10" ht="30">
      <c r="A785" s="13" t="s">
        <v>21</v>
      </c>
      <c r="B785" s="11" t="s">
        <v>69</v>
      </c>
      <c r="C785" s="11" t="s">
        <v>49</v>
      </c>
      <c r="D785" s="11" t="s">
        <v>744</v>
      </c>
      <c r="E785" s="11" t="s">
        <v>20</v>
      </c>
      <c r="F785" s="29">
        <f t="shared" si="167"/>
        <v>1200</v>
      </c>
      <c r="G785" s="29">
        <f t="shared" si="167"/>
        <v>1200</v>
      </c>
      <c r="H785" s="29">
        <f t="shared" si="167"/>
        <v>0</v>
      </c>
      <c r="I785" s="12">
        <f t="shared" si="153"/>
        <v>0</v>
      </c>
      <c r="J785" s="12">
        <f t="shared" si="152"/>
        <v>0</v>
      </c>
    </row>
    <row r="786" spans="1:10" ht="15">
      <c r="A786" s="13" t="s">
        <v>87</v>
      </c>
      <c r="B786" s="11" t="s">
        <v>69</v>
      </c>
      <c r="C786" s="11" t="s">
        <v>49</v>
      </c>
      <c r="D786" s="11" t="s">
        <v>744</v>
      </c>
      <c r="E786" s="11" t="s">
        <v>72</v>
      </c>
      <c r="F786" s="29">
        <f>'прил 3 '!G969</f>
        <v>1200</v>
      </c>
      <c r="G786" s="29">
        <f>'прил 3 '!H969</f>
        <v>1200</v>
      </c>
      <c r="H786" s="29">
        <f>'прил 3 '!I969</f>
        <v>0</v>
      </c>
      <c r="I786" s="12">
        <f t="shared" si="153"/>
        <v>0</v>
      </c>
      <c r="J786" s="12">
        <f t="shared" si="152"/>
        <v>0</v>
      </c>
    </row>
    <row r="787" spans="1:10" ht="30">
      <c r="A787" s="13" t="s">
        <v>589</v>
      </c>
      <c r="B787" s="11" t="s">
        <v>69</v>
      </c>
      <c r="C787" s="11" t="s">
        <v>49</v>
      </c>
      <c r="D787" s="11" t="s">
        <v>588</v>
      </c>
      <c r="E787" s="11"/>
      <c r="F787" s="29">
        <f aca="true" t="shared" si="168" ref="F787:H788">F788</f>
        <v>2000</v>
      </c>
      <c r="G787" s="29">
        <f t="shared" si="168"/>
        <v>2000</v>
      </c>
      <c r="H787" s="29">
        <f t="shared" si="168"/>
        <v>1998.4</v>
      </c>
      <c r="I787" s="12">
        <f t="shared" si="153"/>
        <v>99.92000000000002</v>
      </c>
      <c r="J787" s="12">
        <f t="shared" si="152"/>
        <v>99.92000000000002</v>
      </c>
    </row>
    <row r="788" spans="1:10" ht="30">
      <c r="A788" s="13" t="s">
        <v>21</v>
      </c>
      <c r="B788" s="11" t="s">
        <v>69</v>
      </c>
      <c r="C788" s="11" t="s">
        <v>49</v>
      </c>
      <c r="D788" s="11" t="s">
        <v>588</v>
      </c>
      <c r="E788" s="11" t="s">
        <v>20</v>
      </c>
      <c r="F788" s="29">
        <f t="shared" si="168"/>
        <v>2000</v>
      </c>
      <c r="G788" s="29">
        <f t="shared" si="168"/>
        <v>2000</v>
      </c>
      <c r="H788" s="29">
        <f t="shared" si="168"/>
        <v>1998.4</v>
      </c>
      <c r="I788" s="12">
        <f t="shared" si="153"/>
        <v>99.92000000000002</v>
      </c>
      <c r="J788" s="12">
        <f t="shared" si="152"/>
        <v>99.92000000000002</v>
      </c>
    </row>
    <row r="789" spans="1:10" ht="15">
      <c r="A789" s="13" t="s">
        <v>87</v>
      </c>
      <c r="B789" s="11" t="s">
        <v>69</v>
      </c>
      <c r="C789" s="11" t="s">
        <v>49</v>
      </c>
      <c r="D789" s="11" t="s">
        <v>588</v>
      </c>
      <c r="E789" s="11" t="s">
        <v>72</v>
      </c>
      <c r="F789" s="29">
        <f>'прил 3 '!G899</f>
        <v>2000</v>
      </c>
      <c r="G789" s="29">
        <f>'прил 3 '!H899</f>
        <v>2000</v>
      </c>
      <c r="H789" s="29">
        <f>'прил 3 '!I899</f>
        <v>1998.4</v>
      </c>
      <c r="I789" s="12">
        <f t="shared" si="153"/>
        <v>99.92000000000002</v>
      </c>
      <c r="J789" s="12">
        <f t="shared" si="152"/>
        <v>99.92000000000002</v>
      </c>
    </row>
    <row r="790" spans="1:10" ht="15">
      <c r="A790" s="14" t="s">
        <v>232</v>
      </c>
      <c r="B790" s="11" t="s">
        <v>69</v>
      </c>
      <c r="C790" s="11" t="s">
        <v>69</v>
      </c>
      <c r="D790" s="11"/>
      <c r="E790" s="11"/>
      <c r="F790" s="12">
        <f>F791+F808</f>
        <v>7857</v>
      </c>
      <c r="G790" s="12">
        <f>G791+G808</f>
        <v>7857</v>
      </c>
      <c r="H790" s="12">
        <f>H791+H808</f>
        <v>6503.4</v>
      </c>
      <c r="I790" s="12">
        <f t="shared" si="153"/>
        <v>82.77205040091637</v>
      </c>
      <c r="J790" s="12">
        <f aca="true" t="shared" si="169" ref="J790:J853">H790/G790*100</f>
        <v>82.77205040091637</v>
      </c>
    </row>
    <row r="791" spans="1:10" ht="45">
      <c r="A791" s="10" t="s">
        <v>432</v>
      </c>
      <c r="B791" s="11" t="s">
        <v>69</v>
      </c>
      <c r="C791" s="11" t="s">
        <v>69</v>
      </c>
      <c r="D791" s="30" t="s">
        <v>170</v>
      </c>
      <c r="E791" s="29"/>
      <c r="F791" s="12">
        <f>F792+F796+F800+F804</f>
        <v>7656</v>
      </c>
      <c r="G791" s="12">
        <f>G792+G796+G800+G804</f>
        <v>7656</v>
      </c>
      <c r="H791" s="12">
        <f>H792+H796+H800+H804</f>
        <v>6328</v>
      </c>
      <c r="I791" s="12">
        <f aca="true" t="shared" si="170" ref="I791:I854">H791/F791*100</f>
        <v>82.65412748171369</v>
      </c>
      <c r="J791" s="12">
        <f t="shared" si="169"/>
        <v>82.65412748171369</v>
      </c>
    </row>
    <row r="792" spans="1:10" ht="15">
      <c r="A792" s="10" t="s">
        <v>435</v>
      </c>
      <c r="B792" s="11" t="s">
        <v>69</v>
      </c>
      <c r="C792" s="11" t="s">
        <v>69</v>
      </c>
      <c r="D792" s="30" t="s">
        <v>436</v>
      </c>
      <c r="E792" s="11"/>
      <c r="F792" s="29">
        <f aca="true" t="shared" si="171" ref="F792:H794">F793</f>
        <v>200</v>
      </c>
      <c r="G792" s="29">
        <f t="shared" si="171"/>
        <v>200</v>
      </c>
      <c r="H792" s="29">
        <f t="shared" si="171"/>
        <v>0</v>
      </c>
      <c r="I792" s="12">
        <f t="shared" si="170"/>
        <v>0</v>
      </c>
      <c r="J792" s="12">
        <f t="shared" si="169"/>
        <v>0</v>
      </c>
    </row>
    <row r="793" spans="1:10" ht="45">
      <c r="A793" s="10" t="s">
        <v>438</v>
      </c>
      <c r="B793" s="11" t="s">
        <v>69</v>
      </c>
      <c r="C793" s="11" t="s">
        <v>69</v>
      </c>
      <c r="D793" s="30" t="s">
        <v>437</v>
      </c>
      <c r="E793" s="11"/>
      <c r="F793" s="29">
        <f t="shared" si="171"/>
        <v>200</v>
      </c>
      <c r="G793" s="29">
        <f t="shared" si="171"/>
        <v>200</v>
      </c>
      <c r="H793" s="29">
        <f t="shared" si="171"/>
        <v>0</v>
      </c>
      <c r="I793" s="12">
        <f t="shared" si="170"/>
        <v>0</v>
      </c>
      <c r="J793" s="12">
        <f t="shared" si="169"/>
        <v>0</v>
      </c>
    </row>
    <row r="794" spans="1:10" ht="30">
      <c r="A794" s="13" t="s">
        <v>21</v>
      </c>
      <c r="B794" s="11" t="s">
        <v>69</v>
      </c>
      <c r="C794" s="11" t="s">
        <v>69</v>
      </c>
      <c r="D794" s="30" t="s">
        <v>437</v>
      </c>
      <c r="E794" s="11" t="s">
        <v>20</v>
      </c>
      <c r="F794" s="29">
        <f t="shared" si="171"/>
        <v>200</v>
      </c>
      <c r="G794" s="29">
        <f t="shared" si="171"/>
        <v>200</v>
      </c>
      <c r="H794" s="29">
        <f t="shared" si="171"/>
        <v>0</v>
      </c>
      <c r="I794" s="12">
        <f t="shared" si="170"/>
        <v>0</v>
      </c>
      <c r="J794" s="12">
        <f t="shared" si="169"/>
        <v>0</v>
      </c>
    </row>
    <row r="795" spans="1:10" ht="15">
      <c r="A795" s="13" t="s">
        <v>87</v>
      </c>
      <c r="B795" s="11" t="s">
        <v>69</v>
      </c>
      <c r="C795" s="11" t="s">
        <v>69</v>
      </c>
      <c r="D795" s="30" t="s">
        <v>437</v>
      </c>
      <c r="E795" s="11" t="s">
        <v>72</v>
      </c>
      <c r="F795" s="29">
        <f>'прил 3 '!G975</f>
        <v>200</v>
      </c>
      <c r="G795" s="29">
        <f>'прил 3 '!H975</f>
        <v>200</v>
      </c>
      <c r="H795" s="29">
        <f>'прил 3 '!I975</f>
        <v>0</v>
      </c>
      <c r="I795" s="12">
        <f t="shared" si="170"/>
        <v>0</v>
      </c>
      <c r="J795" s="12">
        <f t="shared" si="169"/>
        <v>0</v>
      </c>
    </row>
    <row r="796" spans="1:10" ht="60">
      <c r="A796" s="10" t="s">
        <v>441</v>
      </c>
      <c r="B796" s="11" t="s">
        <v>69</v>
      </c>
      <c r="C796" s="11" t="s">
        <v>69</v>
      </c>
      <c r="D796" s="30" t="s">
        <v>439</v>
      </c>
      <c r="E796" s="11"/>
      <c r="F796" s="29">
        <f aca="true" t="shared" si="172" ref="F796:H798">F797</f>
        <v>30</v>
      </c>
      <c r="G796" s="29">
        <f t="shared" si="172"/>
        <v>30</v>
      </c>
      <c r="H796" s="29">
        <f t="shared" si="172"/>
        <v>0</v>
      </c>
      <c r="I796" s="12">
        <f t="shared" si="170"/>
        <v>0</v>
      </c>
      <c r="J796" s="12">
        <f t="shared" si="169"/>
        <v>0</v>
      </c>
    </row>
    <row r="797" spans="1:10" ht="45">
      <c r="A797" s="10" t="s">
        <v>442</v>
      </c>
      <c r="B797" s="11" t="s">
        <v>69</v>
      </c>
      <c r="C797" s="11" t="s">
        <v>69</v>
      </c>
      <c r="D797" s="30" t="s">
        <v>440</v>
      </c>
      <c r="E797" s="11"/>
      <c r="F797" s="29">
        <f t="shared" si="172"/>
        <v>30</v>
      </c>
      <c r="G797" s="29">
        <f t="shared" si="172"/>
        <v>30</v>
      </c>
      <c r="H797" s="29">
        <f t="shared" si="172"/>
        <v>0</v>
      </c>
      <c r="I797" s="12">
        <f t="shared" si="170"/>
        <v>0</v>
      </c>
      <c r="J797" s="12">
        <f t="shared" si="169"/>
        <v>0</v>
      </c>
    </row>
    <row r="798" spans="1:10" ht="30">
      <c r="A798" s="13" t="s">
        <v>21</v>
      </c>
      <c r="B798" s="11" t="s">
        <v>69</v>
      </c>
      <c r="C798" s="11" t="s">
        <v>69</v>
      </c>
      <c r="D798" s="30" t="s">
        <v>440</v>
      </c>
      <c r="E798" s="11" t="s">
        <v>20</v>
      </c>
      <c r="F798" s="29">
        <f t="shared" si="172"/>
        <v>30</v>
      </c>
      <c r="G798" s="29">
        <f t="shared" si="172"/>
        <v>30</v>
      </c>
      <c r="H798" s="29">
        <f t="shared" si="172"/>
        <v>0</v>
      </c>
      <c r="I798" s="12">
        <f t="shared" si="170"/>
        <v>0</v>
      </c>
      <c r="J798" s="12">
        <f t="shared" si="169"/>
        <v>0</v>
      </c>
    </row>
    <row r="799" spans="1:10" ht="15">
      <c r="A799" s="13" t="s">
        <v>87</v>
      </c>
      <c r="B799" s="11" t="s">
        <v>69</v>
      </c>
      <c r="C799" s="11" t="s">
        <v>69</v>
      </c>
      <c r="D799" s="30" t="s">
        <v>440</v>
      </c>
      <c r="E799" s="11" t="s">
        <v>72</v>
      </c>
      <c r="F799" s="29">
        <f>'прил 3 '!G979</f>
        <v>30</v>
      </c>
      <c r="G799" s="29">
        <f>'прил 3 '!H979</f>
        <v>30</v>
      </c>
      <c r="H799" s="29">
        <f>'прил 3 '!I979</f>
        <v>0</v>
      </c>
      <c r="I799" s="12">
        <f t="shared" si="170"/>
        <v>0</v>
      </c>
      <c r="J799" s="12">
        <f t="shared" si="169"/>
        <v>0</v>
      </c>
    </row>
    <row r="800" spans="1:10" ht="30">
      <c r="A800" s="10" t="s">
        <v>662</v>
      </c>
      <c r="B800" s="11" t="s">
        <v>69</v>
      </c>
      <c r="C800" s="11" t="s">
        <v>69</v>
      </c>
      <c r="D800" s="30" t="s">
        <v>443</v>
      </c>
      <c r="E800" s="11"/>
      <c r="F800" s="29">
        <f aca="true" t="shared" si="173" ref="F800:H802">F801</f>
        <v>100</v>
      </c>
      <c r="G800" s="29">
        <f t="shared" si="173"/>
        <v>100</v>
      </c>
      <c r="H800" s="29">
        <f t="shared" si="173"/>
        <v>0</v>
      </c>
      <c r="I800" s="12">
        <f t="shared" si="170"/>
        <v>0</v>
      </c>
      <c r="J800" s="12">
        <f t="shared" si="169"/>
        <v>0</v>
      </c>
    </row>
    <row r="801" spans="1:10" ht="60">
      <c r="A801" s="10" t="s">
        <v>445</v>
      </c>
      <c r="B801" s="11" t="s">
        <v>69</v>
      </c>
      <c r="C801" s="11" t="s">
        <v>69</v>
      </c>
      <c r="D801" s="30" t="s">
        <v>444</v>
      </c>
      <c r="E801" s="11"/>
      <c r="F801" s="29">
        <f t="shared" si="173"/>
        <v>100</v>
      </c>
      <c r="G801" s="29">
        <f t="shared" si="173"/>
        <v>100</v>
      </c>
      <c r="H801" s="29">
        <f t="shared" si="173"/>
        <v>0</v>
      </c>
      <c r="I801" s="12">
        <f t="shared" si="170"/>
        <v>0</v>
      </c>
      <c r="J801" s="12">
        <f t="shared" si="169"/>
        <v>0</v>
      </c>
    </row>
    <row r="802" spans="1:10" ht="30">
      <c r="A802" s="13" t="s">
        <v>21</v>
      </c>
      <c r="B802" s="11" t="s">
        <v>69</v>
      </c>
      <c r="C802" s="11" t="s">
        <v>69</v>
      </c>
      <c r="D802" s="30" t="s">
        <v>444</v>
      </c>
      <c r="E802" s="11" t="s">
        <v>20</v>
      </c>
      <c r="F802" s="29">
        <f t="shared" si="173"/>
        <v>100</v>
      </c>
      <c r="G802" s="29">
        <f t="shared" si="173"/>
        <v>100</v>
      </c>
      <c r="H802" s="29">
        <f t="shared" si="173"/>
        <v>0</v>
      </c>
      <c r="I802" s="12">
        <f t="shared" si="170"/>
        <v>0</v>
      </c>
      <c r="J802" s="12">
        <f t="shared" si="169"/>
        <v>0</v>
      </c>
    </row>
    <row r="803" spans="1:10" ht="15">
      <c r="A803" s="13" t="s">
        <v>87</v>
      </c>
      <c r="B803" s="11" t="s">
        <v>69</v>
      </c>
      <c r="C803" s="11" t="s">
        <v>69</v>
      </c>
      <c r="D803" s="30" t="s">
        <v>444</v>
      </c>
      <c r="E803" s="11" t="s">
        <v>72</v>
      </c>
      <c r="F803" s="29">
        <f>'прил 3 '!G983</f>
        <v>100</v>
      </c>
      <c r="G803" s="29">
        <f>'прил 3 '!H983</f>
        <v>100</v>
      </c>
      <c r="H803" s="29">
        <f>'прил 3 '!I983</f>
        <v>0</v>
      </c>
      <c r="I803" s="12">
        <f t="shared" si="170"/>
        <v>0</v>
      </c>
      <c r="J803" s="12">
        <f t="shared" si="169"/>
        <v>0</v>
      </c>
    </row>
    <row r="804" spans="1:10" ht="30">
      <c r="A804" s="14" t="s">
        <v>658</v>
      </c>
      <c r="B804" s="11" t="s">
        <v>69</v>
      </c>
      <c r="C804" s="11" t="s">
        <v>69</v>
      </c>
      <c r="D804" s="11" t="s">
        <v>433</v>
      </c>
      <c r="E804" s="11"/>
      <c r="F804" s="12">
        <f aca="true" t="shared" si="174" ref="F804:H806">F805</f>
        <v>7326</v>
      </c>
      <c r="G804" s="12">
        <f t="shared" si="174"/>
        <v>7326</v>
      </c>
      <c r="H804" s="12">
        <f t="shared" si="174"/>
        <v>6328</v>
      </c>
      <c r="I804" s="12">
        <f t="shared" si="170"/>
        <v>86.37728637728638</v>
      </c>
      <c r="J804" s="12">
        <f t="shared" si="169"/>
        <v>86.37728637728638</v>
      </c>
    </row>
    <row r="805" spans="1:10" ht="30">
      <c r="A805" s="10" t="s">
        <v>388</v>
      </c>
      <c r="B805" s="11" t="s">
        <v>69</v>
      </c>
      <c r="C805" s="11" t="s">
        <v>69</v>
      </c>
      <c r="D805" s="11" t="s">
        <v>434</v>
      </c>
      <c r="E805" s="11"/>
      <c r="F805" s="12">
        <f t="shared" si="174"/>
        <v>7326</v>
      </c>
      <c r="G805" s="12">
        <f t="shared" si="174"/>
        <v>7326</v>
      </c>
      <c r="H805" s="12">
        <f t="shared" si="174"/>
        <v>6328</v>
      </c>
      <c r="I805" s="12">
        <f t="shared" si="170"/>
        <v>86.37728637728638</v>
      </c>
      <c r="J805" s="12">
        <f t="shared" si="169"/>
        <v>86.37728637728638</v>
      </c>
    </row>
    <row r="806" spans="1:10" ht="30">
      <c r="A806" s="13" t="s">
        <v>21</v>
      </c>
      <c r="B806" s="11" t="s">
        <v>69</v>
      </c>
      <c r="C806" s="11" t="s">
        <v>69</v>
      </c>
      <c r="D806" s="11" t="s">
        <v>434</v>
      </c>
      <c r="E806" s="11" t="s">
        <v>20</v>
      </c>
      <c r="F806" s="12">
        <f t="shared" si="174"/>
        <v>7326</v>
      </c>
      <c r="G806" s="12">
        <f t="shared" si="174"/>
        <v>7326</v>
      </c>
      <c r="H806" s="12">
        <f t="shared" si="174"/>
        <v>6328</v>
      </c>
      <c r="I806" s="12">
        <f t="shared" si="170"/>
        <v>86.37728637728638</v>
      </c>
      <c r="J806" s="12">
        <f t="shared" si="169"/>
        <v>86.37728637728638</v>
      </c>
    </row>
    <row r="807" spans="1:10" ht="15">
      <c r="A807" s="13" t="s">
        <v>87</v>
      </c>
      <c r="B807" s="11" t="s">
        <v>69</v>
      </c>
      <c r="C807" s="11" t="s">
        <v>69</v>
      </c>
      <c r="D807" s="11" t="s">
        <v>434</v>
      </c>
      <c r="E807" s="11" t="s">
        <v>72</v>
      </c>
      <c r="F807" s="12">
        <f>'прил 3 '!G987</f>
        <v>7326</v>
      </c>
      <c r="G807" s="12">
        <f>'прил 3 '!H987</f>
        <v>7326</v>
      </c>
      <c r="H807" s="12">
        <f>'прил 3 '!I987</f>
        <v>6328</v>
      </c>
      <c r="I807" s="12">
        <f t="shared" si="170"/>
        <v>86.37728637728638</v>
      </c>
      <c r="J807" s="12">
        <f t="shared" si="169"/>
        <v>86.37728637728638</v>
      </c>
    </row>
    <row r="808" spans="1:10" ht="45">
      <c r="A808" s="14" t="s">
        <v>450</v>
      </c>
      <c r="B808" s="11" t="s">
        <v>69</v>
      </c>
      <c r="C808" s="11" t="s">
        <v>69</v>
      </c>
      <c r="D808" s="11" t="s">
        <v>197</v>
      </c>
      <c r="E808" s="11"/>
      <c r="F808" s="12">
        <f>F817+F809</f>
        <v>201</v>
      </c>
      <c r="G808" s="12">
        <f>G817+G809</f>
        <v>201</v>
      </c>
      <c r="H808" s="12">
        <f>H817+H809</f>
        <v>175.4</v>
      </c>
      <c r="I808" s="12">
        <f t="shared" si="170"/>
        <v>87.2636815920398</v>
      </c>
      <c r="J808" s="12">
        <f t="shared" si="169"/>
        <v>87.2636815920398</v>
      </c>
    </row>
    <row r="809" spans="1:10" ht="30">
      <c r="A809" s="14" t="s">
        <v>289</v>
      </c>
      <c r="B809" s="11" t="s">
        <v>69</v>
      </c>
      <c r="C809" s="11" t="s">
        <v>69</v>
      </c>
      <c r="D809" s="11" t="s">
        <v>135</v>
      </c>
      <c r="E809" s="11"/>
      <c r="F809" s="12">
        <f>F810</f>
        <v>184</v>
      </c>
      <c r="G809" s="12">
        <f>G810</f>
        <v>184</v>
      </c>
      <c r="H809" s="12">
        <f>H810</f>
        <v>158.6</v>
      </c>
      <c r="I809" s="12">
        <f t="shared" si="170"/>
        <v>86.19565217391305</v>
      </c>
      <c r="J809" s="12">
        <f t="shared" si="169"/>
        <v>86.19565217391305</v>
      </c>
    </row>
    <row r="810" spans="1:10" ht="30">
      <c r="A810" s="14" t="s">
        <v>336</v>
      </c>
      <c r="B810" s="11" t="s">
        <v>69</v>
      </c>
      <c r="C810" s="11" t="s">
        <v>69</v>
      </c>
      <c r="D810" s="11" t="s">
        <v>136</v>
      </c>
      <c r="E810" s="11"/>
      <c r="F810" s="12">
        <f>F811+F814</f>
        <v>184</v>
      </c>
      <c r="G810" s="12">
        <f>G811+G814</f>
        <v>184</v>
      </c>
      <c r="H810" s="12">
        <f>H811+H814</f>
        <v>158.6</v>
      </c>
      <c r="I810" s="12">
        <f t="shared" si="170"/>
        <v>86.19565217391305</v>
      </c>
      <c r="J810" s="12">
        <f t="shared" si="169"/>
        <v>86.19565217391305</v>
      </c>
    </row>
    <row r="811" spans="1:10" ht="30">
      <c r="A811" s="10" t="s">
        <v>291</v>
      </c>
      <c r="B811" s="11" t="s">
        <v>69</v>
      </c>
      <c r="C811" s="11" t="s">
        <v>69</v>
      </c>
      <c r="D811" s="11" t="s">
        <v>290</v>
      </c>
      <c r="E811" s="11"/>
      <c r="F811" s="12">
        <f aca="true" t="shared" si="175" ref="F811:H812">F812</f>
        <v>160</v>
      </c>
      <c r="G811" s="12">
        <f t="shared" si="175"/>
        <v>160</v>
      </c>
      <c r="H811" s="12">
        <f t="shared" si="175"/>
        <v>158.6</v>
      </c>
      <c r="I811" s="12">
        <f t="shared" si="170"/>
        <v>99.125</v>
      </c>
      <c r="J811" s="12">
        <f t="shared" si="169"/>
        <v>99.125</v>
      </c>
    </row>
    <row r="812" spans="1:10" ht="30">
      <c r="A812" s="13" t="s">
        <v>21</v>
      </c>
      <c r="B812" s="11" t="s">
        <v>69</v>
      </c>
      <c r="C812" s="11" t="s">
        <v>69</v>
      </c>
      <c r="D812" s="11" t="s">
        <v>290</v>
      </c>
      <c r="E812" s="11" t="s">
        <v>20</v>
      </c>
      <c r="F812" s="12">
        <f t="shared" si="175"/>
        <v>160</v>
      </c>
      <c r="G812" s="12">
        <f t="shared" si="175"/>
        <v>160</v>
      </c>
      <c r="H812" s="12">
        <f t="shared" si="175"/>
        <v>158.6</v>
      </c>
      <c r="I812" s="12">
        <f t="shared" si="170"/>
        <v>99.125</v>
      </c>
      <c r="J812" s="12">
        <f t="shared" si="169"/>
        <v>99.125</v>
      </c>
    </row>
    <row r="813" spans="1:10" ht="15">
      <c r="A813" s="13" t="s">
        <v>87</v>
      </c>
      <c r="B813" s="11" t="s">
        <v>69</v>
      </c>
      <c r="C813" s="11" t="s">
        <v>69</v>
      </c>
      <c r="D813" s="11" t="s">
        <v>290</v>
      </c>
      <c r="E813" s="11" t="s">
        <v>72</v>
      </c>
      <c r="F813" s="12">
        <f>'прил 3 '!G993</f>
        <v>160</v>
      </c>
      <c r="G813" s="12">
        <f>'прил 3 '!H993</f>
        <v>160</v>
      </c>
      <c r="H813" s="12">
        <f>'прил 3 '!I993</f>
        <v>158.6</v>
      </c>
      <c r="I813" s="12">
        <f t="shared" si="170"/>
        <v>99.125</v>
      </c>
      <c r="J813" s="12">
        <f t="shared" si="169"/>
        <v>99.125</v>
      </c>
    </row>
    <row r="814" spans="1:10" ht="30">
      <c r="A814" s="10" t="s">
        <v>293</v>
      </c>
      <c r="B814" s="11" t="s">
        <v>69</v>
      </c>
      <c r="C814" s="11" t="s">
        <v>69</v>
      </c>
      <c r="D814" s="11" t="s">
        <v>292</v>
      </c>
      <c r="E814" s="11"/>
      <c r="F814" s="12">
        <f aca="true" t="shared" si="176" ref="F814:H815">F815</f>
        <v>24</v>
      </c>
      <c r="G814" s="12">
        <f t="shared" si="176"/>
        <v>24</v>
      </c>
      <c r="H814" s="12">
        <f t="shared" si="176"/>
        <v>0</v>
      </c>
      <c r="I814" s="12">
        <f t="shared" si="170"/>
        <v>0</v>
      </c>
      <c r="J814" s="12">
        <f t="shared" si="169"/>
        <v>0</v>
      </c>
    </row>
    <row r="815" spans="1:10" ht="30">
      <c r="A815" s="13" t="s">
        <v>21</v>
      </c>
      <c r="B815" s="11" t="s">
        <v>69</v>
      </c>
      <c r="C815" s="11" t="s">
        <v>69</v>
      </c>
      <c r="D815" s="11" t="s">
        <v>292</v>
      </c>
      <c r="E815" s="11" t="s">
        <v>20</v>
      </c>
      <c r="F815" s="12">
        <f t="shared" si="176"/>
        <v>24</v>
      </c>
      <c r="G815" s="12">
        <f t="shared" si="176"/>
        <v>24</v>
      </c>
      <c r="H815" s="12">
        <f t="shared" si="176"/>
        <v>0</v>
      </c>
      <c r="I815" s="12">
        <f t="shared" si="170"/>
        <v>0</v>
      </c>
      <c r="J815" s="12">
        <f t="shared" si="169"/>
        <v>0</v>
      </c>
    </row>
    <row r="816" spans="1:10" ht="15">
      <c r="A816" s="13" t="s">
        <v>87</v>
      </c>
      <c r="B816" s="11" t="s">
        <v>69</v>
      </c>
      <c r="C816" s="11" t="s">
        <v>69</v>
      </c>
      <c r="D816" s="11" t="s">
        <v>292</v>
      </c>
      <c r="E816" s="11" t="s">
        <v>72</v>
      </c>
      <c r="F816" s="12">
        <f>'прил 3 '!G996</f>
        <v>24</v>
      </c>
      <c r="G816" s="12">
        <f>'прил 3 '!H996</f>
        <v>24</v>
      </c>
      <c r="H816" s="12">
        <f>'прил 3 '!I996</f>
        <v>0</v>
      </c>
      <c r="I816" s="12">
        <f t="shared" si="170"/>
        <v>0</v>
      </c>
      <c r="J816" s="12">
        <f t="shared" si="169"/>
        <v>0</v>
      </c>
    </row>
    <row r="817" spans="1:10" ht="30">
      <c r="A817" s="14" t="s">
        <v>297</v>
      </c>
      <c r="B817" s="11" t="s">
        <v>69</v>
      </c>
      <c r="C817" s="11" t="s">
        <v>69</v>
      </c>
      <c r="D817" s="11" t="s">
        <v>296</v>
      </c>
      <c r="E817" s="11"/>
      <c r="F817" s="29">
        <f aca="true" t="shared" si="177" ref="F817:H820">F818</f>
        <v>17</v>
      </c>
      <c r="G817" s="29">
        <f t="shared" si="177"/>
        <v>17</v>
      </c>
      <c r="H817" s="29">
        <f t="shared" si="177"/>
        <v>16.8</v>
      </c>
      <c r="I817" s="12">
        <f t="shared" si="170"/>
        <v>98.82352941176471</v>
      </c>
      <c r="J817" s="12">
        <f t="shared" si="169"/>
        <v>98.82352941176471</v>
      </c>
    </row>
    <row r="818" spans="1:10" ht="45">
      <c r="A818" s="14" t="s">
        <v>455</v>
      </c>
      <c r="B818" s="11" t="s">
        <v>69</v>
      </c>
      <c r="C818" s="11" t="s">
        <v>69</v>
      </c>
      <c r="D818" s="11" t="s">
        <v>298</v>
      </c>
      <c r="E818" s="11"/>
      <c r="F818" s="29">
        <f t="shared" si="177"/>
        <v>17</v>
      </c>
      <c r="G818" s="29">
        <f t="shared" si="177"/>
        <v>17</v>
      </c>
      <c r="H818" s="29">
        <f t="shared" si="177"/>
        <v>16.8</v>
      </c>
      <c r="I818" s="12">
        <f t="shared" si="170"/>
        <v>98.82352941176471</v>
      </c>
      <c r="J818" s="12">
        <f t="shared" si="169"/>
        <v>98.82352941176471</v>
      </c>
    </row>
    <row r="819" spans="1:10" ht="45">
      <c r="A819" s="10" t="s">
        <v>300</v>
      </c>
      <c r="B819" s="11" t="s">
        <v>69</v>
      </c>
      <c r="C819" s="11" t="s">
        <v>69</v>
      </c>
      <c r="D819" s="11" t="s">
        <v>299</v>
      </c>
      <c r="E819" s="11"/>
      <c r="F819" s="29">
        <f t="shared" si="177"/>
        <v>17</v>
      </c>
      <c r="G819" s="29">
        <f t="shared" si="177"/>
        <v>17</v>
      </c>
      <c r="H819" s="29">
        <f t="shared" si="177"/>
        <v>16.8</v>
      </c>
      <c r="I819" s="12">
        <f t="shared" si="170"/>
        <v>98.82352941176471</v>
      </c>
      <c r="J819" s="12">
        <f t="shared" si="169"/>
        <v>98.82352941176471</v>
      </c>
    </row>
    <row r="820" spans="1:10" ht="30">
      <c r="A820" s="13" t="s">
        <v>21</v>
      </c>
      <c r="B820" s="11" t="s">
        <v>69</v>
      </c>
      <c r="C820" s="11" t="s">
        <v>69</v>
      </c>
      <c r="D820" s="11" t="s">
        <v>299</v>
      </c>
      <c r="E820" s="11" t="s">
        <v>20</v>
      </c>
      <c r="F820" s="29">
        <f t="shared" si="177"/>
        <v>17</v>
      </c>
      <c r="G820" s="29">
        <f t="shared" si="177"/>
        <v>17</v>
      </c>
      <c r="H820" s="29">
        <f t="shared" si="177"/>
        <v>16.8</v>
      </c>
      <c r="I820" s="12">
        <f t="shared" si="170"/>
        <v>98.82352941176471</v>
      </c>
      <c r="J820" s="12">
        <f t="shared" si="169"/>
        <v>98.82352941176471</v>
      </c>
    </row>
    <row r="821" spans="1:10" ht="15">
      <c r="A821" s="13" t="s">
        <v>87</v>
      </c>
      <c r="B821" s="11" t="s">
        <v>69</v>
      </c>
      <c r="C821" s="11" t="s">
        <v>69</v>
      </c>
      <c r="D821" s="11" t="s">
        <v>299</v>
      </c>
      <c r="E821" s="11" t="s">
        <v>72</v>
      </c>
      <c r="F821" s="29">
        <f>'прил 3 '!G1001</f>
        <v>17</v>
      </c>
      <c r="G821" s="29">
        <f>'прил 3 '!H1001</f>
        <v>17</v>
      </c>
      <c r="H821" s="29">
        <f>'прил 3 '!I1001</f>
        <v>16.8</v>
      </c>
      <c r="I821" s="12">
        <f t="shared" si="170"/>
        <v>98.82352941176471</v>
      </c>
      <c r="J821" s="12">
        <f t="shared" si="169"/>
        <v>98.82352941176471</v>
      </c>
    </row>
    <row r="822" spans="1:10" ht="15">
      <c r="A822" s="14" t="s">
        <v>34</v>
      </c>
      <c r="B822" s="11" t="s">
        <v>69</v>
      </c>
      <c r="C822" s="11" t="s">
        <v>67</v>
      </c>
      <c r="D822" s="11"/>
      <c r="E822" s="11"/>
      <c r="F822" s="12">
        <f>F823+F853+F843+F838</f>
        <v>45431</v>
      </c>
      <c r="G822" s="12">
        <f>G823+G853+G843+G838</f>
        <v>45431</v>
      </c>
      <c r="H822" s="12">
        <f>H823+H853+H843+H838</f>
        <v>41911.799999999996</v>
      </c>
      <c r="I822" s="12">
        <f t="shared" si="170"/>
        <v>92.25374744117451</v>
      </c>
      <c r="J822" s="12">
        <f t="shared" si="169"/>
        <v>92.25374744117451</v>
      </c>
    </row>
    <row r="823" spans="1:10" ht="45">
      <c r="A823" s="10" t="s">
        <v>391</v>
      </c>
      <c r="B823" s="11" t="s">
        <v>69</v>
      </c>
      <c r="C823" s="11" t="s">
        <v>67</v>
      </c>
      <c r="D823" s="11" t="s">
        <v>137</v>
      </c>
      <c r="E823" s="11"/>
      <c r="F823" s="12">
        <f>F829+F824</f>
        <v>19176</v>
      </c>
      <c r="G823" s="12">
        <f>G829+G824</f>
        <v>19176</v>
      </c>
      <c r="H823" s="12">
        <f>H829+H824</f>
        <v>17281.2</v>
      </c>
      <c r="I823" s="12">
        <f t="shared" si="170"/>
        <v>90.1188986232791</v>
      </c>
      <c r="J823" s="12">
        <f t="shared" si="169"/>
        <v>90.1188986232791</v>
      </c>
    </row>
    <row r="824" spans="1:10" ht="15">
      <c r="A824" s="10" t="s">
        <v>392</v>
      </c>
      <c r="B824" s="11" t="s">
        <v>69</v>
      </c>
      <c r="C824" s="11" t="s">
        <v>67</v>
      </c>
      <c r="D824" s="11" t="s">
        <v>138</v>
      </c>
      <c r="E824" s="11"/>
      <c r="F824" s="12">
        <f aca="true" t="shared" si="178" ref="F824:H827">F825</f>
        <v>839</v>
      </c>
      <c r="G824" s="12">
        <f t="shared" si="178"/>
        <v>839</v>
      </c>
      <c r="H824" s="12">
        <f t="shared" si="178"/>
        <v>817.9</v>
      </c>
      <c r="I824" s="12">
        <f t="shared" si="170"/>
        <v>97.48510131108462</v>
      </c>
      <c r="J824" s="12">
        <f t="shared" si="169"/>
        <v>97.48510131108462</v>
      </c>
    </row>
    <row r="825" spans="1:10" ht="75">
      <c r="A825" s="10" t="s">
        <v>398</v>
      </c>
      <c r="B825" s="11" t="s">
        <v>69</v>
      </c>
      <c r="C825" s="11" t="s">
        <v>67</v>
      </c>
      <c r="D825" s="11" t="s">
        <v>139</v>
      </c>
      <c r="E825" s="11"/>
      <c r="F825" s="12">
        <f t="shared" si="178"/>
        <v>839</v>
      </c>
      <c r="G825" s="12">
        <f t="shared" si="178"/>
        <v>839</v>
      </c>
      <c r="H825" s="12">
        <f t="shared" si="178"/>
        <v>817.9</v>
      </c>
      <c r="I825" s="12">
        <f t="shared" si="170"/>
        <v>97.48510131108462</v>
      </c>
      <c r="J825" s="12">
        <f t="shared" si="169"/>
        <v>97.48510131108462</v>
      </c>
    </row>
    <row r="826" spans="1:10" ht="60">
      <c r="A826" s="10" t="s">
        <v>402</v>
      </c>
      <c r="B826" s="11" t="s">
        <v>69</v>
      </c>
      <c r="C826" s="11" t="s">
        <v>67</v>
      </c>
      <c r="D826" s="11" t="s">
        <v>302</v>
      </c>
      <c r="E826" s="11"/>
      <c r="F826" s="29">
        <f t="shared" si="178"/>
        <v>839</v>
      </c>
      <c r="G826" s="29">
        <f t="shared" si="178"/>
        <v>839</v>
      </c>
      <c r="H826" s="29">
        <f t="shared" si="178"/>
        <v>817.9</v>
      </c>
      <c r="I826" s="12">
        <f t="shared" si="170"/>
        <v>97.48510131108462</v>
      </c>
      <c r="J826" s="12">
        <f t="shared" si="169"/>
        <v>97.48510131108462</v>
      </c>
    </row>
    <row r="827" spans="1:10" ht="60">
      <c r="A827" s="10" t="s">
        <v>0</v>
      </c>
      <c r="B827" s="11" t="s">
        <v>69</v>
      </c>
      <c r="C827" s="11" t="s">
        <v>67</v>
      </c>
      <c r="D827" s="11" t="s">
        <v>302</v>
      </c>
      <c r="E827" s="22">
        <v>100</v>
      </c>
      <c r="F827" s="29">
        <f t="shared" si="178"/>
        <v>839</v>
      </c>
      <c r="G827" s="29">
        <f t="shared" si="178"/>
        <v>839</v>
      </c>
      <c r="H827" s="29">
        <f t="shared" si="178"/>
        <v>817.9</v>
      </c>
      <c r="I827" s="12">
        <f t="shared" si="170"/>
        <v>97.48510131108462</v>
      </c>
      <c r="J827" s="12">
        <f t="shared" si="169"/>
        <v>97.48510131108462</v>
      </c>
    </row>
    <row r="828" spans="1:10" ht="15">
      <c r="A828" s="10" t="s">
        <v>22</v>
      </c>
      <c r="B828" s="11" t="s">
        <v>69</v>
      </c>
      <c r="C828" s="11" t="s">
        <v>67</v>
      </c>
      <c r="D828" s="11" t="s">
        <v>302</v>
      </c>
      <c r="E828" s="22">
        <v>110</v>
      </c>
      <c r="F828" s="29">
        <f>'прил 3 '!G621</f>
        <v>839</v>
      </c>
      <c r="G828" s="29">
        <f>'прил 3 '!H621</f>
        <v>839</v>
      </c>
      <c r="H828" s="29">
        <f>'прил 3 '!I621</f>
        <v>817.9</v>
      </c>
      <c r="I828" s="12">
        <f t="shared" si="170"/>
        <v>97.48510131108462</v>
      </c>
      <c r="J828" s="12">
        <f t="shared" si="169"/>
        <v>97.48510131108462</v>
      </c>
    </row>
    <row r="829" spans="1:10" ht="30">
      <c r="A829" s="14" t="s">
        <v>108</v>
      </c>
      <c r="B829" s="11" t="s">
        <v>69</v>
      </c>
      <c r="C829" s="11" t="s">
        <v>67</v>
      </c>
      <c r="D829" s="11" t="s">
        <v>395</v>
      </c>
      <c r="E829" s="11"/>
      <c r="F829" s="12">
        <f aca="true" t="shared" si="179" ref="F829:H830">F830</f>
        <v>18337</v>
      </c>
      <c r="G829" s="12">
        <f t="shared" si="179"/>
        <v>18337</v>
      </c>
      <c r="H829" s="12">
        <f t="shared" si="179"/>
        <v>16463.3</v>
      </c>
      <c r="I829" s="12">
        <f t="shared" si="170"/>
        <v>89.78186180945629</v>
      </c>
      <c r="J829" s="12">
        <f t="shared" si="169"/>
        <v>89.78186180945629</v>
      </c>
    </row>
    <row r="830" spans="1:10" ht="30">
      <c r="A830" s="14" t="s">
        <v>121</v>
      </c>
      <c r="B830" s="11" t="s">
        <v>69</v>
      </c>
      <c r="C830" s="11" t="s">
        <v>67</v>
      </c>
      <c r="D830" s="11" t="s">
        <v>396</v>
      </c>
      <c r="E830" s="11"/>
      <c r="F830" s="12">
        <f t="shared" si="179"/>
        <v>18337</v>
      </c>
      <c r="G830" s="12">
        <f t="shared" si="179"/>
        <v>18337</v>
      </c>
      <c r="H830" s="12">
        <f t="shared" si="179"/>
        <v>16463.3</v>
      </c>
      <c r="I830" s="12">
        <f t="shared" si="170"/>
        <v>89.78186180945629</v>
      </c>
      <c r="J830" s="12">
        <f t="shared" si="169"/>
        <v>89.78186180945629</v>
      </c>
    </row>
    <row r="831" spans="1:10" ht="15">
      <c r="A831" s="14" t="s">
        <v>154</v>
      </c>
      <c r="B831" s="11" t="s">
        <v>69</v>
      </c>
      <c r="C831" s="11" t="s">
        <v>67</v>
      </c>
      <c r="D831" s="11" t="s">
        <v>397</v>
      </c>
      <c r="E831" s="11"/>
      <c r="F831" s="12">
        <f>F832+F834+F836</f>
        <v>18337</v>
      </c>
      <c r="G831" s="12">
        <f>G832+G834+G836</f>
        <v>18337</v>
      </c>
      <c r="H831" s="12">
        <f>H832+H834+H836</f>
        <v>16463.3</v>
      </c>
      <c r="I831" s="12">
        <f t="shared" si="170"/>
        <v>89.78186180945629</v>
      </c>
      <c r="J831" s="12">
        <f t="shared" si="169"/>
        <v>89.78186180945629</v>
      </c>
    </row>
    <row r="832" spans="1:10" ht="60">
      <c r="A832" s="13" t="s">
        <v>0</v>
      </c>
      <c r="B832" s="11" t="s">
        <v>69</v>
      </c>
      <c r="C832" s="11" t="s">
        <v>67</v>
      </c>
      <c r="D832" s="11" t="s">
        <v>397</v>
      </c>
      <c r="E832" s="11" t="s">
        <v>228</v>
      </c>
      <c r="F832" s="12">
        <f>F833</f>
        <v>12595</v>
      </c>
      <c r="G832" s="12">
        <f>G833</f>
        <v>12595</v>
      </c>
      <c r="H832" s="12">
        <f>H833</f>
        <v>12435.8</v>
      </c>
      <c r="I832" s="12">
        <f t="shared" si="170"/>
        <v>98.73600635172687</v>
      </c>
      <c r="J832" s="12">
        <f t="shared" si="169"/>
        <v>98.73600635172687</v>
      </c>
    </row>
    <row r="833" spans="1:10" ht="30">
      <c r="A833" s="13" t="s">
        <v>1</v>
      </c>
      <c r="B833" s="11" t="s">
        <v>69</v>
      </c>
      <c r="C833" s="11" t="s">
        <v>67</v>
      </c>
      <c r="D833" s="11" t="s">
        <v>397</v>
      </c>
      <c r="E833" s="11" t="s">
        <v>2</v>
      </c>
      <c r="F833" s="12">
        <f>'прил 3 '!G906</f>
        <v>12595</v>
      </c>
      <c r="G833" s="12">
        <f>'прил 3 '!H906</f>
        <v>12595</v>
      </c>
      <c r="H833" s="12">
        <f>'прил 3 '!I906</f>
        <v>12435.8</v>
      </c>
      <c r="I833" s="12">
        <f t="shared" si="170"/>
        <v>98.73600635172687</v>
      </c>
      <c r="J833" s="12">
        <f t="shared" si="169"/>
        <v>98.73600635172687</v>
      </c>
    </row>
    <row r="834" spans="1:10" ht="30">
      <c r="A834" s="13" t="s">
        <v>5</v>
      </c>
      <c r="B834" s="11" t="s">
        <v>69</v>
      </c>
      <c r="C834" s="11" t="s">
        <v>67</v>
      </c>
      <c r="D834" s="11" t="s">
        <v>397</v>
      </c>
      <c r="E834" s="11" t="s">
        <v>3</v>
      </c>
      <c r="F834" s="12">
        <f>F835</f>
        <v>5440</v>
      </c>
      <c r="G834" s="12">
        <f>G835</f>
        <v>5440</v>
      </c>
      <c r="H834" s="12">
        <f>H835</f>
        <v>3756.7</v>
      </c>
      <c r="I834" s="12">
        <f t="shared" si="170"/>
        <v>69.05698529411765</v>
      </c>
      <c r="J834" s="12">
        <f t="shared" si="169"/>
        <v>69.05698529411765</v>
      </c>
    </row>
    <row r="835" spans="1:10" ht="30">
      <c r="A835" s="13" t="s">
        <v>6</v>
      </c>
      <c r="B835" s="11" t="s">
        <v>69</v>
      </c>
      <c r="C835" s="11" t="s">
        <v>67</v>
      </c>
      <c r="D835" s="11" t="s">
        <v>397</v>
      </c>
      <c r="E835" s="11" t="s">
        <v>4</v>
      </c>
      <c r="F835" s="12">
        <f>'прил 3 '!G908</f>
        <v>5440</v>
      </c>
      <c r="G835" s="12">
        <f>'прил 3 '!H908</f>
        <v>5440</v>
      </c>
      <c r="H835" s="12">
        <f>'прил 3 '!I908</f>
        <v>3756.7</v>
      </c>
      <c r="I835" s="12">
        <f t="shared" si="170"/>
        <v>69.05698529411765</v>
      </c>
      <c r="J835" s="12">
        <f t="shared" si="169"/>
        <v>69.05698529411765</v>
      </c>
    </row>
    <row r="836" spans="1:10" ht="15">
      <c r="A836" s="13" t="s">
        <v>13</v>
      </c>
      <c r="B836" s="11" t="s">
        <v>69</v>
      </c>
      <c r="C836" s="11" t="s">
        <v>67</v>
      </c>
      <c r="D836" s="11" t="s">
        <v>397</v>
      </c>
      <c r="E836" s="11" t="s">
        <v>11</v>
      </c>
      <c r="F836" s="12">
        <f>F837</f>
        <v>302</v>
      </c>
      <c r="G836" s="12">
        <f>G837</f>
        <v>302</v>
      </c>
      <c r="H836" s="12">
        <f>H837</f>
        <v>270.8</v>
      </c>
      <c r="I836" s="12">
        <f t="shared" si="170"/>
        <v>89.66887417218543</v>
      </c>
      <c r="J836" s="12">
        <f t="shared" si="169"/>
        <v>89.66887417218543</v>
      </c>
    </row>
    <row r="837" spans="1:10" ht="15">
      <c r="A837" s="10" t="s">
        <v>14</v>
      </c>
      <c r="B837" s="11" t="s">
        <v>69</v>
      </c>
      <c r="C837" s="11" t="s">
        <v>67</v>
      </c>
      <c r="D837" s="11" t="s">
        <v>397</v>
      </c>
      <c r="E837" s="11" t="s">
        <v>12</v>
      </c>
      <c r="F837" s="12">
        <f>'прил 3 '!G910</f>
        <v>302</v>
      </c>
      <c r="G837" s="12">
        <f>'прил 3 '!H910</f>
        <v>302</v>
      </c>
      <c r="H837" s="12">
        <f>'прил 3 '!I910</f>
        <v>270.8</v>
      </c>
      <c r="I837" s="12">
        <f t="shared" si="170"/>
        <v>89.66887417218543</v>
      </c>
      <c r="J837" s="12">
        <f t="shared" si="169"/>
        <v>89.66887417218543</v>
      </c>
    </row>
    <row r="838" spans="1:10" ht="45">
      <c r="A838" s="10" t="s">
        <v>432</v>
      </c>
      <c r="B838" s="11" t="s">
        <v>69</v>
      </c>
      <c r="C838" s="11" t="s">
        <v>67</v>
      </c>
      <c r="D838" s="30" t="s">
        <v>170</v>
      </c>
      <c r="E838" s="11"/>
      <c r="F838" s="12">
        <f aca="true" t="shared" si="180" ref="F838:H841">F839</f>
        <v>1015</v>
      </c>
      <c r="G838" s="12">
        <f t="shared" si="180"/>
        <v>1015</v>
      </c>
      <c r="H838" s="12">
        <f t="shared" si="180"/>
        <v>1006.5</v>
      </c>
      <c r="I838" s="12">
        <f t="shared" si="170"/>
        <v>99.16256157635468</v>
      </c>
      <c r="J838" s="12">
        <f t="shared" si="169"/>
        <v>99.16256157635468</v>
      </c>
    </row>
    <row r="839" spans="1:10" ht="45">
      <c r="A839" s="14" t="s">
        <v>681</v>
      </c>
      <c r="B839" s="11" t="s">
        <v>69</v>
      </c>
      <c r="C839" s="11" t="s">
        <v>67</v>
      </c>
      <c r="D839" s="11" t="s">
        <v>680</v>
      </c>
      <c r="E839" s="11"/>
      <c r="F839" s="12">
        <f t="shared" si="180"/>
        <v>1015</v>
      </c>
      <c r="G839" s="12">
        <f t="shared" si="180"/>
        <v>1015</v>
      </c>
      <c r="H839" s="12">
        <f t="shared" si="180"/>
        <v>1006.5</v>
      </c>
      <c r="I839" s="12">
        <f t="shared" si="170"/>
        <v>99.16256157635468</v>
      </c>
      <c r="J839" s="12">
        <f t="shared" si="169"/>
        <v>99.16256157635468</v>
      </c>
    </row>
    <row r="840" spans="1:10" ht="30">
      <c r="A840" s="14" t="s">
        <v>682</v>
      </c>
      <c r="B840" s="11" t="s">
        <v>69</v>
      </c>
      <c r="C840" s="11" t="s">
        <v>67</v>
      </c>
      <c r="D840" s="11" t="s">
        <v>679</v>
      </c>
      <c r="E840" s="11"/>
      <c r="F840" s="12">
        <f t="shared" si="180"/>
        <v>1015</v>
      </c>
      <c r="G840" s="12">
        <f t="shared" si="180"/>
        <v>1015</v>
      </c>
      <c r="H840" s="12">
        <f t="shared" si="180"/>
        <v>1006.5</v>
      </c>
      <c r="I840" s="12">
        <f t="shared" si="170"/>
        <v>99.16256157635468</v>
      </c>
      <c r="J840" s="12">
        <f t="shared" si="169"/>
        <v>99.16256157635468</v>
      </c>
    </row>
    <row r="841" spans="1:10" ht="30">
      <c r="A841" s="13" t="s">
        <v>21</v>
      </c>
      <c r="B841" s="11" t="s">
        <v>69</v>
      </c>
      <c r="C841" s="11" t="s">
        <v>67</v>
      </c>
      <c r="D841" s="11" t="s">
        <v>679</v>
      </c>
      <c r="E841" s="11" t="s">
        <v>20</v>
      </c>
      <c r="F841" s="12">
        <f t="shared" si="180"/>
        <v>1015</v>
      </c>
      <c r="G841" s="12">
        <f t="shared" si="180"/>
        <v>1015</v>
      </c>
      <c r="H841" s="12">
        <f t="shared" si="180"/>
        <v>1006.5</v>
      </c>
      <c r="I841" s="12">
        <f t="shared" si="170"/>
        <v>99.16256157635468</v>
      </c>
      <c r="J841" s="12">
        <f t="shared" si="169"/>
        <v>99.16256157635468</v>
      </c>
    </row>
    <row r="842" spans="1:10" ht="15">
      <c r="A842" s="13" t="s">
        <v>87</v>
      </c>
      <c r="B842" s="11" t="s">
        <v>69</v>
      </c>
      <c r="C842" s="11" t="s">
        <v>67</v>
      </c>
      <c r="D842" s="11" t="s">
        <v>679</v>
      </c>
      <c r="E842" s="11" t="s">
        <v>72</v>
      </c>
      <c r="F842" s="12">
        <f>'прил 3 '!G1007</f>
        <v>1015</v>
      </c>
      <c r="G842" s="12">
        <f>'прил 3 '!H1007</f>
        <v>1015</v>
      </c>
      <c r="H842" s="12">
        <f>'прил 3 '!I1007</f>
        <v>1006.5</v>
      </c>
      <c r="I842" s="12">
        <f t="shared" si="170"/>
        <v>99.16256157635468</v>
      </c>
      <c r="J842" s="12">
        <f t="shared" si="169"/>
        <v>99.16256157635468</v>
      </c>
    </row>
    <row r="843" spans="1:10" ht="45">
      <c r="A843" s="10" t="s">
        <v>522</v>
      </c>
      <c r="B843" s="11" t="s">
        <v>69</v>
      </c>
      <c r="C843" s="11" t="s">
        <v>67</v>
      </c>
      <c r="D843" s="11" t="s">
        <v>215</v>
      </c>
      <c r="E843" s="11"/>
      <c r="F843" s="12">
        <f aca="true" t="shared" si="181" ref="F843:H845">F844</f>
        <v>6700.999999999999</v>
      </c>
      <c r="G843" s="12">
        <f t="shared" si="181"/>
        <v>6700.999999999999</v>
      </c>
      <c r="H843" s="12">
        <f t="shared" si="181"/>
        <v>6323.099999999999</v>
      </c>
      <c r="I843" s="12">
        <f t="shared" si="170"/>
        <v>94.3605432025071</v>
      </c>
      <c r="J843" s="12">
        <f t="shared" si="169"/>
        <v>94.3605432025071</v>
      </c>
    </row>
    <row r="844" spans="1:10" ht="30">
      <c r="A844" s="10" t="s">
        <v>239</v>
      </c>
      <c r="B844" s="11" t="s">
        <v>69</v>
      </c>
      <c r="C844" s="11" t="s">
        <v>67</v>
      </c>
      <c r="D844" s="20" t="s">
        <v>217</v>
      </c>
      <c r="E844" s="11"/>
      <c r="F844" s="12">
        <f t="shared" si="181"/>
        <v>6700.999999999999</v>
      </c>
      <c r="G844" s="12">
        <f t="shared" si="181"/>
        <v>6700.999999999999</v>
      </c>
      <c r="H844" s="12">
        <f t="shared" si="181"/>
        <v>6323.099999999999</v>
      </c>
      <c r="I844" s="12">
        <f t="shared" si="170"/>
        <v>94.3605432025071</v>
      </c>
      <c r="J844" s="12">
        <f t="shared" si="169"/>
        <v>94.3605432025071</v>
      </c>
    </row>
    <row r="845" spans="1:10" ht="60">
      <c r="A845" s="16" t="s">
        <v>528</v>
      </c>
      <c r="B845" s="11" t="s">
        <v>69</v>
      </c>
      <c r="C845" s="11" t="s">
        <v>67</v>
      </c>
      <c r="D845" s="11" t="s">
        <v>527</v>
      </c>
      <c r="E845" s="11"/>
      <c r="F845" s="12">
        <f t="shared" si="181"/>
        <v>6700.999999999999</v>
      </c>
      <c r="G845" s="12">
        <f t="shared" si="181"/>
        <v>6700.999999999999</v>
      </c>
      <c r="H845" s="12">
        <f t="shared" si="181"/>
        <v>6323.099999999999</v>
      </c>
      <c r="I845" s="12">
        <f t="shared" si="170"/>
        <v>94.3605432025071</v>
      </c>
      <c r="J845" s="12">
        <f t="shared" si="169"/>
        <v>94.3605432025071</v>
      </c>
    </row>
    <row r="846" spans="1:10" ht="30">
      <c r="A846" s="13" t="s">
        <v>189</v>
      </c>
      <c r="B846" s="11" t="s">
        <v>69</v>
      </c>
      <c r="C846" s="11" t="s">
        <v>67</v>
      </c>
      <c r="D846" s="11" t="s">
        <v>529</v>
      </c>
      <c r="E846" s="11"/>
      <c r="F846" s="12">
        <f>F847+F851+F849</f>
        <v>6700.999999999999</v>
      </c>
      <c r="G846" s="12">
        <f>G847+G851+G849</f>
        <v>6700.999999999999</v>
      </c>
      <c r="H846" s="12">
        <f>H847+H851+H849</f>
        <v>6323.099999999999</v>
      </c>
      <c r="I846" s="12">
        <f t="shared" si="170"/>
        <v>94.3605432025071</v>
      </c>
      <c r="J846" s="12">
        <f t="shared" si="169"/>
        <v>94.3605432025071</v>
      </c>
    </row>
    <row r="847" spans="1:10" ht="30">
      <c r="A847" s="13" t="s">
        <v>5</v>
      </c>
      <c r="B847" s="11" t="s">
        <v>69</v>
      </c>
      <c r="C847" s="11" t="s">
        <v>67</v>
      </c>
      <c r="D847" s="11" t="s">
        <v>529</v>
      </c>
      <c r="E847" s="11" t="s">
        <v>3</v>
      </c>
      <c r="F847" s="12">
        <f>F848</f>
        <v>4162.9</v>
      </c>
      <c r="G847" s="12">
        <f>G848</f>
        <v>4162.9</v>
      </c>
      <c r="H847" s="12">
        <f>H848</f>
        <v>4080.9</v>
      </c>
      <c r="I847" s="12">
        <f t="shared" si="170"/>
        <v>98.03021931826372</v>
      </c>
      <c r="J847" s="12">
        <f t="shared" si="169"/>
        <v>98.03021931826372</v>
      </c>
    </row>
    <row r="848" spans="1:10" ht="30">
      <c r="A848" s="13" t="s">
        <v>6</v>
      </c>
      <c r="B848" s="11" t="s">
        <v>69</v>
      </c>
      <c r="C848" s="11" t="s">
        <v>67</v>
      </c>
      <c r="D848" s="11" t="s">
        <v>529</v>
      </c>
      <c r="E848" s="11" t="s">
        <v>4</v>
      </c>
      <c r="F848" s="12">
        <f>'прил 3 '!G916</f>
        <v>4162.9</v>
      </c>
      <c r="G848" s="12">
        <f>'прил 3 '!H916</f>
        <v>4162.9</v>
      </c>
      <c r="H848" s="12">
        <f>'прил 3 '!I916</f>
        <v>4080.9</v>
      </c>
      <c r="I848" s="12">
        <f t="shared" si="170"/>
        <v>98.03021931826372</v>
      </c>
      <c r="J848" s="12">
        <f t="shared" si="169"/>
        <v>98.03021931826372</v>
      </c>
    </row>
    <row r="849" spans="1:10" ht="15">
      <c r="A849" s="10" t="s">
        <v>9</v>
      </c>
      <c r="B849" s="11" t="s">
        <v>69</v>
      </c>
      <c r="C849" s="11" t="s">
        <v>67</v>
      </c>
      <c r="D849" s="11" t="s">
        <v>529</v>
      </c>
      <c r="E849" s="11" t="s">
        <v>7</v>
      </c>
      <c r="F849" s="12">
        <f>F850</f>
        <v>396.9</v>
      </c>
      <c r="G849" s="12">
        <f>G850</f>
        <v>396.9</v>
      </c>
      <c r="H849" s="12">
        <f>H850</f>
        <v>396.9</v>
      </c>
      <c r="I849" s="12">
        <f t="shared" si="170"/>
        <v>100</v>
      </c>
      <c r="J849" s="12">
        <f t="shared" si="169"/>
        <v>100</v>
      </c>
    </row>
    <row r="850" spans="1:10" ht="30">
      <c r="A850" s="16" t="s">
        <v>10</v>
      </c>
      <c r="B850" s="11" t="s">
        <v>69</v>
      </c>
      <c r="C850" s="11" t="s">
        <v>67</v>
      </c>
      <c r="D850" s="11" t="s">
        <v>529</v>
      </c>
      <c r="E850" s="11" t="s">
        <v>8</v>
      </c>
      <c r="F850" s="12">
        <f>'прил 3 '!G918</f>
        <v>396.9</v>
      </c>
      <c r="G850" s="12">
        <f>'прил 3 '!H918</f>
        <v>396.9</v>
      </c>
      <c r="H850" s="12">
        <f>'прил 3 '!I918</f>
        <v>396.9</v>
      </c>
      <c r="I850" s="12">
        <f t="shared" si="170"/>
        <v>100</v>
      </c>
      <c r="J850" s="12">
        <f t="shared" si="169"/>
        <v>100</v>
      </c>
    </row>
    <row r="851" spans="1:10" ht="30">
      <c r="A851" s="13" t="s">
        <v>21</v>
      </c>
      <c r="B851" s="11" t="s">
        <v>69</v>
      </c>
      <c r="C851" s="11" t="s">
        <v>67</v>
      </c>
      <c r="D851" s="11" t="s">
        <v>529</v>
      </c>
      <c r="E851" s="11" t="s">
        <v>20</v>
      </c>
      <c r="F851" s="12">
        <f>F852</f>
        <v>2141.2</v>
      </c>
      <c r="G851" s="12">
        <f>G852</f>
        <v>2141.2</v>
      </c>
      <c r="H851" s="12">
        <f>H852</f>
        <v>1845.3</v>
      </c>
      <c r="I851" s="12">
        <f t="shared" si="170"/>
        <v>86.18064636652345</v>
      </c>
      <c r="J851" s="12">
        <f t="shared" si="169"/>
        <v>86.18064636652345</v>
      </c>
    </row>
    <row r="852" spans="1:10" ht="15">
      <c r="A852" s="13" t="s">
        <v>87</v>
      </c>
      <c r="B852" s="11" t="s">
        <v>69</v>
      </c>
      <c r="C852" s="11" t="s">
        <v>67</v>
      </c>
      <c r="D852" s="11" t="s">
        <v>529</v>
      </c>
      <c r="E852" s="11" t="s">
        <v>72</v>
      </c>
      <c r="F852" s="12">
        <f>'прил 3 '!G920+'прил 3 '!G1013</f>
        <v>2141.2</v>
      </c>
      <c r="G852" s="12">
        <f>'прил 3 '!H920+'прил 3 '!H1013</f>
        <v>2141.2</v>
      </c>
      <c r="H852" s="12">
        <f>'прил 3 '!I920+'прил 3 '!I1013</f>
        <v>1845.3</v>
      </c>
      <c r="I852" s="12">
        <f t="shared" si="170"/>
        <v>86.18064636652345</v>
      </c>
      <c r="J852" s="12">
        <f t="shared" si="169"/>
        <v>86.18064636652345</v>
      </c>
    </row>
    <row r="853" spans="1:10" ht="15">
      <c r="A853" s="14" t="s">
        <v>341</v>
      </c>
      <c r="B853" s="11" t="s">
        <v>69</v>
      </c>
      <c r="C853" s="11" t="s">
        <v>67</v>
      </c>
      <c r="D853" s="11" t="s">
        <v>161</v>
      </c>
      <c r="E853" s="11"/>
      <c r="F853" s="12">
        <f>F854</f>
        <v>18538.999999999996</v>
      </c>
      <c r="G853" s="12">
        <f>G854</f>
        <v>18538.999999999996</v>
      </c>
      <c r="H853" s="12">
        <f>H854</f>
        <v>17301</v>
      </c>
      <c r="I853" s="12">
        <f t="shared" si="170"/>
        <v>93.32218566265712</v>
      </c>
      <c r="J853" s="12">
        <f t="shared" si="169"/>
        <v>93.32218566265712</v>
      </c>
    </row>
    <row r="854" spans="1:10" ht="30">
      <c r="A854" s="10" t="s">
        <v>258</v>
      </c>
      <c r="B854" s="11" t="s">
        <v>69</v>
      </c>
      <c r="C854" s="11" t="s">
        <v>67</v>
      </c>
      <c r="D854" s="11" t="s">
        <v>257</v>
      </c>
      <c r="E854" s="11"/>
      <c r="F854" s="12">
        <f>F855+F857+F859</f>
        <v>18538.999999999996</v>
      </c>
      <c r="G854" s="12">
        <f>G855+G857+G859</f>
        <v>18538.999999999996</v>
      </c>
      <c r="H854" s="12">
        <f>H855+H857+H859</f>
        <v>17301</v>
      </c>
      <c r="I854" s="12">
        <f t="shared" si="170"/>
        <v>93.32218566265712</v>
      </c>
      <c r="J854" s="12">
        <f aca="true" t="shared" si="182" ref="J854:J917">H854/G854*100</f>
        <v>93.32218566265712</v>
      </c>
    </row>
    <row r="855" spans="1:10" ht="60">
      <c r="A855" s="10" t="s">
        <v>0</v>
      </c>
      <c r="B855" s="11" t="s">
        <v>69</v>
      </c>
      <c r="C855" s="11" t="s">
        <v>67</v>
      </c>
      <c r="D855" s="11" t="s">
        <v>257</v>
      </c>
      <c r="E855" s="11" t="s">
        <v>228</v>
      </c>
      <c r="F855" s="12">
        <f>F856</f>
        <v>17868.3</v>
      </c>
      <c r="G855" s="12">
        <f>G856</f>
        <v>17868.3</v>
      </c>
      <c r="H855" s="12">
        <f>H856</f>
        <v>16792.2</v>
      </c>
      <c r="I855" s="12">
        <f aca="true" t="shared" si="183" ref="I855:I918">H855/F855*100</f>
        <v>93.97760279377447</v>
      </c>
      <c r="J855" s="12">
        <f t="shared" si="182"/>
        <v>93.97760279377447</v>
      </c>
    </row>
    <row r="856" spans="1:10" ht="15">
      <c r="A856" s="10" t="s">
        <v>22</v>
      </c>
      <c r="B856" s="11" t="s">
        <v>69</v>
      </c>
      <c r="C856" s="11" t="s">
        <v>67</v>
      </c>
      <c r="D856" s="11" t="s">
        <v>257</v>
      </c>
      <c r="E856" s="11" t="s">
        <v>33</v>
      </c>
      <c r="F856" s="12">
        <f>'прил 3 '!G625</f>
        <v>17868.3</v>
      </c>
      <c r="G856" s="12">
        <f>'прил 3 '!H625</f>
        <v>17868.3</v>
      </c>
      <c r="H856" s="12">
        <f>'прил 3 '!I625</f>
        <v>16792.2</v>
      </c>
      <c r="I856" s="12">
        <f t="shared" si="183"/>
        <v>93.97760279377447</v>
      </c>
      <c r="J856" s="12">
        <f t="shared" si="182"/>
        <v>93.97760279377447</v>
      </c>
    </row>
    <row r="857" spans="1:10" ht="30">
      <c r="A857" s="10" t="s">
        <v>5</v>
      </c>
      <c r="B857" s="11" t="s">
        <v>69</v>
      </c>
      <c r="C857" s="11" t="s">
        <v>67</v>
      </c>
      <c r="D857" s="11" t="s">
        <v>257</v>
      </c>
      <c r="E857" s="11" t="s">
        <v>3</v>
      </c>
      <c r="F857" s="12">
        <f>F858</f>
        <v>634.1</v>
      </c>
      <c r="G857" s="12">
        <f>G858</f>
        <v>634.1</v>
      </c>
      <c r="H857" s="12">
        <f>H858</f>
        <v>472.2</v>
      </c>
      <c r="I857" s="12">
        <f t="shared" si="183"/>
        <v>74.46774956631445</v>
      </c>
      <c r="J857" s="12">
        <f t="shared" si="182"/>
        <v>74.46774956631445</v>
      </c>
    </row>
    <row r="858" spans="1:10" ht="30">
      <c r="A858" s="10" t="s">
        <v>6</v>
      </c>
      <c r="B858" s="11" t="s">
        <v>69</v>
      </c>
      <c r="C858" s="11" t="s">
        <v>67</v>
      </c>
      <c r="D858" s="11" t="s">
        <v>257</v>
      </c>
      <c r="E858" s="11" t="s">
        <v>4</v>
      </c>
      <c r="F858" s="12">
        <f>'прил 3 '!G627</f>
        <v>634.1</v>
      </c>
      <c r="G858" s="12">
        <f>'прил 3 '!H627</f>
        <v>634.1</v>
      </c>
      <c r="H858" s="12">
        <f>'прил 3 '!I627</f>
        <v>472.2</v>
      </c>
      <c r="I858" s="12">
        <f t="shared" si="183"/>
        <v>74.46774956631445</v>
      </c>
      <c r="J858" s="12">
        <f t="shared" si="182"/>
        <v>74.46774956631445</v>
      </c>
    </row>
    <row r="859" spans="1:10" ht="15">
      <c r="A859" s="10" t="s">
        <v>9</v>
      </c>
      <c r="B859" s="11" t="s">
        <v>69</v>
      </c>
      <c r="C859" s="11" t="s">
        <v>67</v>
      </c>
      <c r="D859" s="11" t="s">
        <v>257</v>
      </c>
      <c r="E859" s="11" t="s">
        <v>7</v>
      </c>
      <c r="F859" s="12">
        <f>F860</f>
        <v>36.6</v>
      </c>
      <c r="G859" s="12">
        <f>G860</f>
        <v>36.6</v>
      </c>
      <c r="H859" s="12">
        <f>H860</f>
        <v>36.6</v>
      </c>
      <c r="I859" s="12">
        <f t="shared" si="183"/>
        <v>100</v>
      </c>
      <c r="J859" s="12">
        <f t="shared" si="182"/>
        <v>100</v>
      </c>
    </row>
    <row r="860" spans="1:10" ht="30">
      <c r="A860" s="13" t="s">
        <v>10</v>
      </c>
      <c r="B860" s="11" t="s">
        <v>69</v>
      </c>
      <c r="C860" s="11" t="s">
        <v>67</v>
      </c>
      <c r="D860" s="11" t="s">
        <v>257</v>
      </c>
      <c r="E860" s="11" t="s">
        <v>8</v>
      </c>
      <c r="F860" s="12">
        <f>'прил 3 '!G629</f>
        <v>36.6</v>
      </c>
      <c r="G860" s="12">
        <f>'прил 3 '!H629</f>
        <v>36.6</v>
      </c>
      <c r="H860" s="12">
        <f>'прил 3 '!I629</f>
        <v>36.6</v>
      </c>
      <c r="I860" s="12">
        <f t="shared" si="183"/>
        <v>100</v>
      </c>
      <c r="J860" s="12">
        <f t="shared" si="182"/>
        <v>100</v>
      </c>
    </row>
    <row r="861" spans="1:10" ht="15">
      <c r="A861" s="21" t="s">
        <v>30</v>
      </c>
      <c r="B861" s="1" t="s">
        <v>70</v>
      </c>
      <c r="C861" s="1"/>
      <c r="D861" s="1"/>
      <c r="E861" s="1"/>
      <c r="F861" s="9">
        <f>F862+F919</f>
        <v>124939.4</v>
      </c>
      <c r="G861" s="9">
        <f>G862+G919</f>
        <v>124939.4</v>
      </c>
      <c r="H861" s="9">
        <f>H862+H919</f>
        <v>112367.29999999999</v>
      </c>
      <c r="I861" s="9">
        <f t="shared" si="183"/>
        <v>89.93744167172245</v>
      </c>
      <c r="J861" s="9">
        <f t="shared" si="182"/>
        <v>89.93744167172245</v>
      </c>
    </row>
    <row r="862" spans="1:10" ht="15">
      <c r="A862" s="14" t="s">
        <v>38</v>
      </c>
      <c r="B862" s="11" t="s">
        <v>70</v>
      </c>
      <c r="C862" s="11" t="s">
        <v>46</v>
      </c>
      <c r="D862" s="11"/>
      <c r="E862" s="11"/>
      <c r="F862" s="12">
        <f>F863+F884+F909+F903</f>
        <v>107317</v>
      </c>
      <c r="G862" s="12">
        <f>G863+G884+G909+G903</f>
        <v>107317</v>
      </c>
      <c r="H862" s="12">
        <f>H863+H884+H909+H903</f>
        <v>95908.79999999999</v>
      </c>
      <c r="I862" s="12">
        <f t="shared" si="183"/>
        <v>89.36962457019855</v>
      </c>
      <c r="J862" s="12">
        <f t="shared" si="182"/>
        <v>89.36962457019855</v>
      </c>
    </row>
    <row r="863" spans="1:10" ht="45">
      <c r="A863" s="10" t="s">
        <v>412</v>
      </c>
      <c r="B863" s="11" t="s">
        <v>70</v>
      </c>
      <c r="C863" s="11" t="s">
        <v>46</v>
      </c>
      <c r="D863" s="11" t="s">
        <v>117</v>
      </c>
      <c r="E863" s="29"/>
      <c r="F863" s="12">
        <f>F864+F875</f>
        <v>104461.7</v>
      </c>
      <c r="G863" s="12">
        <f>G864+G875</f>
        <v>104461.7</v>
      </c>
      <c r="H863" s="12">
        <f>H864+H875</f>
        <v>94423.79999999999</v>
      </c>
      <c r="I863" s="12">
        <f t="shared" si="183"/>
        <v>90.39083223803556</v>
      </c>
      <c r="J863" s="12">
        <f t="shared" si="182"/>
        <v>90.39083223803556</v>
      </c>
    </row>
    <row r="864" spans="1:10" ht="30">
      <c r="A864" s="10" t="s">
        <v>419</v>
      </c>
      <c r="B864" s="11" t="s">
        <v>70</v>
      </c>
      <c r="C864" s="11" t="s">
        <v>46</v>
      </c>
      <c r="D864" s="11" t="s">
        <v>118</v>
      </c>
      <c r="E864" s="11"/>
      <c r="F864" s="12">
        <f>F865+F871</f>
        <v>84515</v>
      </c>
      <c r="G864" s="12">
        <f>G865+G871</f>
        <v>84515</v>
      </c>
      <c r="H864" s="12">
        <f>H865+H871</f>
        <v>75512.59999999999</v>
      </c>
      <c r="I864" s="12">
        <f t="shared" si="183"/>
        <v>89.34816304797964</v>
      </c>
      <c r="J864" s="12">
        <f t="shared" si="182"/>
        <v>89.34816304797964</v>
      </c>
    </row>
    <row r="865" spans="1:10" ht="30">
      <c r="A865" s="14" t="s">
        <v>417</v>
      </c>
      <c r="B865" s="11" t="s">
        <v>70</v>
      </c>
      <c r="C865" s="11" t="s">
        <v>46</v>
      </c>
      <c r="D865" s="11" t="s">
        <v>104</v>
      </c>
      <c r="E865" s="11"/>
      <c r="F865" s="12">
        <f>F866</f>
        <v>6957</v>
      </c>
      <c r="G865" s="12">
        <f>G866</f>
        <v>6957</v>
      </c>
      <c r="H865" s="12">
        <f>H866</f>
        <v>6155.7</v>
      </c>
      <c r="I865" s="12">
        <f t="shared" si="183"/>
        <v>88.48210435532556</v>
      </c>
      <c r="J865" s="12">
        <f t="shared" si="182"/>
        <v>88.48210435532556</v>
      </c>
    </row>
    <row r="866" spans="1:10" ht="30">
      <c r="A866" s="14" t="s">
        <v>420</v>
      </c>
      <c r="B866" s="11" t="s">
        <v>70</v>
      </c>
      <c r="C866" s="11" t="s">
        <v>46</v>
      </c>
      <c r="D866" s="11" t="s">
        <v>187</v>
      </c>
      <c r="E866" s="11"/>
      <c r="F866" s="12">
        <f>F867+F869</f>
        <v>6957</v>
      </c>
      <c r="G866" s="12">
        <f>G867+G869</f>
        <v>6957</v>
      </c>
      <c r="H866" s="12">
        <f>H867+H869</f>
        <v>6155.7</v>
      </c>
      <c r="I866" s="12">
        <f t="shared" si="183"/>
        <v>88.48210435532556</v>
      </c>
      <c r="J866" s="12">
        <f t="shared" si="182"/>
        <v>88.48210435532556</v>
      </c>
    </row>
    <row r="867" spans="1:10" ht="30">
      <c r="A867" s="13" t="s">
        <v>5</v>
      </c>
      <c r="B867" s="11" t="s">
        <v>70</v>
      </c>
      <c r="C867" s="11" t="s">
        <v>46</v>
      </c>
      <c r="D867" s="11" t="s">
        <v>187</v>
      </c>
      <c r="E867" s="11" t="s">
        <v>3</v>
      </c>
      <c r="F867" s="29">
        <f>F868</f>
        <v>1980.1999999999998</v>
      </c>
      <c r="G867" s="29">
        <f>G868</f>
        <v>1980.1999999999998</v>
      </c>
      <c r="H867" s="29">
        <f>H868</f>
        <v>1980.2</v>
      </c>
      <c r="I867" s="12">
        <f t="shared" si="183"/>
        <v>100.00000000000003</v>
      </c>
      <c r="J867" s="12">
        <f t="shared" si="182"/>
        <v>100.00000000000003</v>
      </c>
    </row>
    <row r="868" spans="1:10" ht="30">
      <c r="A868" s="13" t="s">
        <v>6</v>
      </c>
      <c r="B868" s="11" t="s">
        <v>70</v>
      </c>
      <c r="C868" s="11" t="s">
        <v>46</v>
      </c>
      <c r="D868" s="11" t="s">
        <v>187</v>
      </c>
      <c r="E868" s="11" t="s">
        <v>4</v>
      </c>
      <c r="F868" s="29">
        <f>'прил 3 '!G1021</f>
        <v>1980.1999999999998</v>
      </c>
      <c r="G868" s="29">
        <f>'прил 3 '!H1021</f>
        <v>1980.1999999999998</v>
      </c>
      <c r="H868" s="29">
        <f>'прил 3 '!I1021</f>
        <v>1980.2</v>
      </c>
      <c r="I868" s="12">
        <f t="shared" si="183"/>
        <v>100.00000000000003</v>
      </c>
      <c r="J868" s="12">
        <f t="shared" si="182"/>
        <v>100.00000000000003</v>
      </c>
    </row>
    <row r="869" spans="1:10" ht="30">
      <c r="A869" s="13" t="s">
        <v>21</v>
      </c>
      <c r="B869" s="11" t="s">
        <v>70</v>
      </c>
      <c r="C869" s="11" t="s">
        <v>46</v>
      </c>
      <c r="D869" s="11" t="s">
        <v>187</v>
      </c>
      <c r="E869" s="11" t="s">
        <v>20</v>
      </c>
      <c r="F869" s="29">
        <f>F870</f>
        <v>4976.8</v>
      </c>
      <c r="G869" s="29">
        <f>G870</f>
        <v>4976.8</v>
      </c>
      <c r="H869" s="29">
        <f>H870</f>
        <v>4175.5</v>
      </c>
      <c r="I869" s="12">
        <f t="shared" si="183"/>
        <v>83.89929271821251</v>
      </c>
      <c r="J869" s="12">
        <f t="shared" si="182"/>
        <v>83.89929271821251</v>
      </c>
    </row>
    <row r="870" spans="1:10" ht="15">
      <c r="A870" s="13" t="s">
        <v>87</v>
      </c>
      <c r="B870" s="11" t="s">
        <v>70</v>
      </c>
      <c r="C870" s="11" t="s">
        <v>46</v>
      </c>
      <c r="D870" s="11" t="s">
        <v>187</v>
      </c>
      <c r="E870" s="11" t="s">
        <v>72</v>
      </c>
      <c r="F870" s="29">
        <f>'прил 3 '!G1023</f>
        <v>4976.8</v>
      </c>
      <c r="G870" s="29">
        <f>'прил 3 '!H1023</f>
        <v>4976.8</v>
      </c>
      <c r="H870" s="29">
        <f>'прил 3 '!I1023</f>
        <v>4175.5</v>
      </c>
      <c r="I870" s="12">
        <f t="shared" si="183"/>
        <v>83.89929271821251</v>
      </c>
      <c r="J870" s="12">
        <f t="shared" si="182"/>
        <v>83.89929271821251</v>
      </c>
    </row>
    <row r="871" spans="1:10" ht="30">
      <c r="A871" s="14" t="s">
        <v>421</v>
      </c>
      <c r="B871" s="11" t="s">
        <v>70</v>
      </c>
      <c r="C871" s="11" t="s">
        <v>46</v>
      </c>
      <c r="D871" s="11" t="s">
        <v>119</v>
      </c>
      <c r="E871" s="11"/>
      <c r="F871" s="12">
        <f aca="true" t="shared" si="184" ref="F871:H873">F872</f>
        <v>77558</v>
      </c>
      <c r="G871" s="12">
        <f t="shared" si="184"/>
        <v>77558</v>
      </c>
      <c r="H871" s="12">
        <f t="shared" si="184"/>
        <v>69356.9</v>
      </c>
      <c r="I871" s="12">
        <f t="shared" si="183"/>
        <v>89.42584904200727</v>
      </c>
      <c r="J871" s="12">
        <f t="shared" si="182"/>
        <v>89.42584904200727</v>
      </c>
    </row>
    <row r="872" spans="1:10" ht="30">
      <c r="A872" s="10" t="s">
        <v>388</v>
      </c>
      <c r="B872" s="11" t="s">
        <v>70</v>
      </c>
      <c r="C872" s="11" t="s">
        <v>46</v>
      </c>
      <c r="D872" s="11" t="s">
        <v>418</v>
      </c>
      <c r="E872" s="11"/>
      <c r="F872" s="12">
        <f t="shared" si="184"/>
        <v>77558</v>
      </c>
      <c r="G872" s="12">
        <f t="shared" si="184"/>
        <v>77558</v>
      </c>
      <c r="H872" s="12">
        <f t="shared" si="184"/>
        <v>69356.9</v>
      </c>
      <c r="I872" s="12">
        <f t="shared" si="183"/>
        <v>89.42584904200727</v>
      </c>
      <c r="J872" s="12">
        <f t="shared" si="182"/>
        <v>89.42584904200727</v>
      </c>
    </row>
    <row r="873" spans="1:10" ht="30">
      <c r="A873" s="13" t="s">
        <v>21</v>
      </c>
      <c r="B873" s="11" t="s">
        <v>70</v>
      </c>
      <c r="C873" s="11" t="s">
        <v>46</v>
      </c>
      <c r="D873" s="11" t="s">
        <v>418</v>
      </c>
      <c r="E873" s="11" t="s">
        <v>20</v>
      </c>
      <c r="F873" s="12">
        <f t="shared" si="184"/>
        <v>77558</v>
      </c>
      <c r="G873" s="12">
        <f t="shared" si="184"/>
        <v>77558</v>
      </c>
      <c r="H873" s="12">
        <f t="shared" si="184"/>
        <v>69356.9</v>
      </c>
      <c r="I873" s="12">
        <f t="shared" si="183"/>
        <v>89.42584904200727</v>
      </c>
      <c r="J873" s="12">
        <f t="shared" si="182"/>
        <v>89.42584904200727</v>
      </c>
    </row>
    <row r="874" spans="1:10" ht="15">
      <c r="A874" s="13" t="s">
        <v>87</v>
      </c>
      <c r="B874" s="11" t="s">
        <v>70</v>
      </c>
      <c r="C874" s="11" t="s">
        <v>46</v>
      </c>
      <c r="D874" s="11" t="s">
        <v>418</v>
      </c>
      <c r="E874" s="11" t="s">
        <v>72</v>
      </c>
      <c r="F874" s="12">
        <f>'прил 3 '!G1027</f>
        <v>77558</v>
      </c>
      <c r="G874" s="12">
        <f>'прил 3 '!H1027</f>
        <v>77558</v>
      </c>
      <c r="H874" s="12">
        <f>'прил 3 '!I1027</f>
        <v>69356.9</v>
      </c>
      <c r="I874" s="12">
        <f t="shared" si="183"/>
        <v>89.42584904200727</v>
      </c>
      <c r="J874" s="12">
        <f t="shared" si="182"/>
        <v>89.42584904200727</v>
      </c>
    </row>
    <row r="875" spans="1:10" ht="15">
      <c r="A875" s="10" t="s">
        <v>109</v>
      </c>
      <c r="B875" s="11" t="s">
        <v>70</v>
      </c>
      <c r="C875" s="11" t="s">
        <v>46</v>
      </c>
      <c r="D875" s="11" t="s">
        <v>124</v>
      </c>
      <c r="E875" s="11"/>
      <c r="F875" s="12">
        <f>F880+F876</f>
        <v>19946.7</v>
      </c>
      <c r="G875" s="12">
        <f>G880+G876</f>
        <v>19946.7</v>
      </c>
      <c r="H875" s="12">
        <f>H880+H876</f>
        <v>18911.2</v>
      </c>
      <c r="I875" s="12">
        <f t="shared" si="183"/>
        <v>94.80866509247143</v>
      </c>
      <c r="J875" s="12">
        <f t="shared" si="182"/>
        <v>94.80866509247143</v>
      </c>
    </row>
    <row r="876" spans="1:10" ht="45">
      <c r="A876" s="14" t="s">
        <v>123</v>
      </c>
      <c r="B876" s="11" t="s">
        <v>70</v>
      </c>
      <c r="C876" s="11" t="s">
        <v>46</v>
      </c>
      <c r="D876" s="11" t="s">
        <v>321</v>
      </c>
      <c r="E876" s="11"/>
      <c r="F876" s="12">
        <f aca="true" t="shared" si="185" ref="F876:H878">F877</f>
        <v>350</v>
      </c>
      <c r="G876" s="12">
        <f t="shared" si="185"/>
        <v>350</v>
      </c>
      <c r="H876" s="12">
        <f t="shared" si="185"/>
        <v>344.2</v>
      </c>
      <c r="I876" s="12">
        <f t="shared" si="183"/>
        <v>98.34285714285714</v>
      </c>
      <c r="J876" s="12">
        <f t="shared" si="182"/>
        <v>98.34285714285714</v>
      </c>
    </row>
    <row r="877" spans="1:10" ht="15">
      <c r="A877" s="14" t="s">
        <v>305</v>
      </c>
      <c r="B877" s="11" t="s">
        <v>70</v>
      </c>
      <c r="C877" s="11" t="s">
        <v>46</v>
      </c>
      <c r="D877" s="11" t="s">
        <v>306</v>
      </c>
      <c r="E877" s="11"/>
      <c r="F877" s="12">
        <f t="shared" si="185"/>
        <v>350</v>
      </c>
      <c r="G877" s="12">
        <f t="shared" si="185"/>
        <v>350</v>
      </c>
      <c r="H877" s="12">
        <f t="shared" si="185"/>
        <v>344.2</v>
      </c>
      <c r="I877" s="12">
        <f t="shared" si="183"/>
        <v>98.34285714285714</v>
      </c>
      <c r="J877" s="12">
        <f t="shared" si="182"/>
        <v>98.34285714285714</v>
      </c>
    </row>
    <row r="878" spans="1:10" ht="30">
      <c r="A878" s="13" t="s">
        <v>21</v>
      </c>
      <c r="B878" s="11" t="s">
        <v>70</v>
      </c>
      <c r="C878" s="11" t="s">
        <v>46</v>
      </c>
      <c r="D878" s="11" t="s">
        <v>306</v>
      </c>
      <c r="E878" s="11" t="s">
        <v>20</v>
      </c>
      <c r="F878" s="12">
        <f t="shared" si="185"/>
        <v>350</v>
      </c>
      <c r="G878" s="12">
        <f t="shared" si="185"/>
        <v>350</v>
      </c>
      <c r="H878" s="12">
        <f t="shared" si="185"/>
        <v>344.2</v>
      </c>
      <c r="I878" s="12">
        <f t="shared" si="183"/>
        <v>98.34285714285714</v>
      </c>
      <c r="J878" s="12">
        <f t="shared" si="182"/>
        <v>98.34285714285714</v>
      </c>
    </row>
    <row r="879" spans="1:10" ht="15">
      <c r="A879" s="13" t="s">
        <v>87</v>
      </c>
      <c r="B879" s="11" t="s">
        <v>70</v>
      </c>
      <c r="C879" s="11" t="s">
        <v>46</v>
      </c>
      <c r="D879" s="11" t="s">
        <v>306</v>
      </c>
      <c r="E879" s="11" t="s">
        <v>72</v>
      </c>
      <c r="F879" s="12">
        <f>'прил 3 '!G1032</f>
        <v>350</v>
      </c>
      <c r="G879" s="12">
        <f>'прил 3 '!H1032</f>
        <v>350</v>
      </c>
      <c r="H879" s="12">
        <f>'прил 3 '!I1032</f>
        <v>344.2</v>
      </c>
      <c r="I879" s="12">
        <f t="shared" si="183"/>
        <v>98.34285714285714</v>
      </c>
      <c r="J879" s="12">
        <f t="shared" si="182"/>
        <v>98.34285714285714</v>
      </c>
    </row>
    <row r="880" spans="1:10" ht="30">
      <c r="A880" s="14" t="s">
        <v>422</v>
      </c>
      <c r="B880" s="11" t="s">
        <v>70</v>
      </c>
      <c r="C880" s="11" t="s">
        <v>46</v>
      </c>
      <c r="D880" s="11" t="s">
        <v>125</v>
      </c>
      <c r="E880" s="11"/>
      <c r="F880" s="12">
        <f aca="true" t="shared" si="186" ref="F880:H882">F881</f>
        <v>19596.7</v>
      </c>
      <c r="G880" s="12">
        <f t="shared" si="186"/>
        <v>19596.7</v>
      </c>
      <c r="H880" s="12">
        <f t="shared" si="186"/>
        <v>18567</v>
      </c>
      <c r="I880" s="12">
        <f t="shared" si="183"/>
        <v>94.74554389259416</v>
      </c>
      <c r="J880" s="12">
        <f t="shared" si="182"/>
        <v>94.74554389259416</v>
      </c>
    </row>
    <row r="881" spans="1:10" ht="30">
      <c r="A881" s="10" t="s">
        <v>388</v>
      </c>
      <c r="B881" s="11" t="s">
        <v>70</v>
      </c>
      <c r="C881" s="11" t="s">
        <v>46</v>
      </c>
      <c r="D881" s="11" t="s">
        <v>423</v>
      </c>
      <c r="E881" s="11"/>
      <c r="F881" s="12">
        <f t="shared" si="186"/>
        <v>19596.7</v>
      </c>
      <c r="G881" s="12">
        <f t="shared" si="186"/>
        <v>19596.7</v>
      </c>
      <c r="H881" s="12">
        <f t="shared" si="186"/>
        <v>18567</v>
      </c>
      <c r="I881" s="12">
        <f t="shared" si="183"/>
        <v>94.74554389259416</v>
      </c>
      <c r="J881" s="12">
        <f t="shared" si="182"/>
        <v>94.74554389259416</v>
      </c>
    </row>
    <row r="882" spans="1:10" ht="30">
      <c r="A882" s="13" t="s">
        <v>21</v>
      </c>
      <c r="B882" s="11" t="s">
        <v>70</v>
      </c>
      <c r="C882" s="11" t="s">
        <v>46</v>
      </c>
      <c r="D882" s="11" t="s">
        <v>423</v>
      </c>
      <c r="E882" s="11" t="s">
        <v>20</v>
      </c>
      <c r="F882" s="12">
        <f t="shared" si="186"/>
        <v>19596.7</v>
      </c>
      <c r="G882" s="12">
        <f t="shared" si="186"/>
        <v>19596.7</v>
      </c>
      <c r="H882" s="12">
        <f t="shared" si="186"/>
        <v>18567</v>
      </c>
      <c r="I882" s="12">
        <f t="shared" si="183"/>
        <v>94.74554389259416</v>
      </c>
      <c r="J882" s="12">
        <f t="shared" si="182"/>
        <v>94.74554389259416</v>
      </c>
    </row>
    <row r="883" spans="1:10" ht="15">
      <c r="A883" s="13" t="s">
        <v>87</v>
      </c>
      <c r="B883" s="11" t="s">
        <v>70</v>
      </c>
      <c r="C883" s="11" t="s">
        <v>46</v>
      </c>
      <c r="D883" s="11" t="s">
        <v>423</v>
      </c>
      <c r="E883" s="11" t="s">
        <v>72</v>
      </c>
      <c r="F883" s="12">
        <f>'прил 3 '!G1036</f>
        <v>19596.7</v>
      </c>
      <c r="G883" s="12">
        <f>'прил 3 '!H1036</f>
        <v>19596.7</v>
      </c>
      <c r="H883" s="12">
        <f>'прил 3 '!I1036</f>
        <v>18567</v>
      </c>
      <c r="I883" s="12">
        <f t="shared" si="183"/>
        <v>94.74554389259416</v>
      </c>
      <c r="J883" s="12">
        <f t="shared" si="182"/>
        <v>94.74554389259416</v>
      </c>
    </row>
    <row r="884" spans="1:10" ht="45">
      <c r="A884" s="14" t="s">
        <v>450</v>
      </c>
      <c r="B884" s="11" t="s">
        <v>70</v>
      </c>
      <c r="C884" s="11" t="s">
        <v>46</v>
      </c>
      <c r="D884" s="11" t="s">
        <v>197</v>
      </c>
      <c r="E884" s="11"/>
      <c r="F884" s="12">
        <f>F898+F890+F885</f>
        <v>322</v>
      </c>
      <c r="G884" s="12">
        <f>G898+G890+G885</f>
        <v>322</v>
      </c>
      <c r="H884" s="12">
        <f>H898+H890+H885</f>
        <v>215.7</v>
      </c>
      <c r="I884" s="12">
        <f t="shared" si="183"/>
        <v>66.98757763975155</v>
      </c>
      <c r="J884" s="12">
        <f t="shared" si="182"/>
        <v>66.98757763975155</v>
      </c>
    </row>
    <row r="885" spans="1:10" ht="45">
      <c r="A885" s="14" t="s">
        <v>272</v>
      </c>
      <c r="B885" s="11" t="s">
        <v>70</v>
      </c>
      <c r="C885" s="11" t="s">
        <v>46</v>
      </c>
      <c r="D885" s="11" t="s">
        <v>198</v>
      </c>
      <c r="E885" s="11"/>
      <c r="F885" s="29">
        <f aca="true" t="shared" si="187" ref="F885:H888">F886</f>
        <v>150</v>
      </c>
      <c r="G885" s="29">
        <f t="shared" si="187"/>
        <v>150</v>
      </c>
      <c r="H885" s="29">
        <f t="shared" si="187"/>
        <v>87.9</v>
      </c>
      <c r="I885" s="12">
        <f t="shared" si="183"/>
        <v>58.60000000000001</v>
      </c>
      <c r="J885" s="12">
        <f t="shared" si="182"/>
        <v>58.60000000000001</v>
      </c>
    </row>
    <row r="886" spans="1:10" ht="60">
      <c r="A886" s="14" t="s">
        <v>451</v>
      </c>
      <c r="B886" s="11" t="s">
        <v>70</v>
      </c>
      <c r="C886" s="11" t="s">
        <v>46</v>
      </c>
      <c r="D886" s="11" t="s">
        <v>199</v>
      </c>
      <c r="E886" s="11"/>
      <c r="F886" s="29">
        <f t="shared" si="187"/>
        <v>150</v>
      </c>
      <c r="G886" s="29">
        <f t="shared" si="187"/>
        <v>150</v>
      </c>
      <c r="H886" s="29">
        <f t="shared" si="187"/>
        <v>87.9</v>
      </c>
      <c r="I886" s="12">
        <f t="shared" si="183"/>
        <v>58.60000000000001</v>
      </c>
      <c r="J886" s="12">
        <f t="shared" si="182"/>
        <v>58.60000000000001</v>
      </c>
    </row>
    <row r="887" spans="1:10" ht="60">
      <c r="A887" s="14" t="s">
        <v>273</v>
      </c>
      <c r="B887" s="11" t="s">
        <v>70</v>
      </c>
      <c r="C887" s="11" t="s">
        <v>46</v>
      </c>
      <c r="D887" s="11" t="s">
        <v>200</v>
      </c>
      <c r="E887" s="11"/>
      <c r="F887" s="29">
        <f t="shared" si="187"/>
        <v>150</v>
      </c>
      <c r="G887" s="29">
        <f t="shared" si="187"/>
        <v>150</v>
      </c>
      <c r="H887" s="29">
        <f t="shared" si="187"/>
        <v>87.9</v>
      </c>
      <c r="I887" s="12">
        <f t="shared" si="183"/>
        <v>58.60000000000001</v>
      </c>
      <c r="J887" s="12">
        <f t="shared" si="182"/>
        <v>58.60000000000001</v>
      </c>
    </row>
    <row r="888" spans="1:10" ht="30">
      <c r="A888" s="13" t="s">
        <v>21</v>
      </c>
      <c r="B888" s="11" t="s">
        <v>70</v>
      </c>
      <c r="C888" s="11" t="s">
        <v>46</v>
      </c>
      <c r="D888" s="11" t="s">
        <v>200</v>
      </c>
      <c r="E888" s="11" t="s">
        <v>20</v>
      </c>
      <c r="F888" s="29">
        <f t="shared" si="187"/>
        <v>150</v>
      </c>
      <c r="G888" s="29">
        <f t="shared" si="187"/>
        <v>150</v>
      </c>
      <c r="H888" s="29">
        <f t="shared" si="187"/>
        <v>87.9</v>
      </c>
      <c r="I888" s="12">
        <f t="shared" si="183"/>
        <v>58.60000000000001</v>
      </c>
      <c r="J888" s="12">
        <f t="shared" si="182"/>
        <v>58.60000000000001</v>
      </c>
    </row>
    <row r="889" spans="1:10" ht="15">
      <c r="A889" s="13" t="s">
        <v>87</v>
      </c>
      <c r="B889" s="11" t="s">
        <v>70</v>
      </c>
      <c r="C889" s="11" t="s">
        <v>46</v>
      </c>
      <c r="D889" s="11" t="s">
        <v>200</v>
      </c>
      <c r="E889" s="11" t="s">
        <v>72</v>
      </c>
      <c r="F889" s="29">
        <f>'прил 3 '!G1042</f>
        <v>150</v>
      </c>
      <c r="G889" s="29">
        <f>'прил 3 '!H1042</f>
        <v>150</v>
      </c>
      <c r="H889" s="29">
        <f>'прил 3 '!I1042</f>
        <v>87.9</v>
      </c>
      <c r="I889" s="12">
        <f t="shared" si="183"/>
        <v>58.60000000000001</v>
      </c>
      <c r="J889" s="12">
        <f t="shared" si="182"/>
        <v>58.60000000000001</v>
      </c>
    </row>
    <row r="890" spans="1:10" ht="30">
      <c r="A890" s="14" t="s">
        <v>289</v>
      </c>
      <c r="B890" s="11" t="s">
        <v>70</v>
      </c>
      <c r="C890" s="11" t="s">
        <v>46</v>
      </c>
      <c r="D890" s="11" t="s">
        <v>135</v>
      </c>
      <c r="E890" s="11"/>
      <c r="F890" s="12">
        <f>F891</f>
        <v>151</v>
      </c>
      <c r="G890" s="12">
        <f>G891</f>
        <v>151</v>
      </c>
      <c r="H890" s="12">
        <f>H891</f>
        <v>117.5</v>
      </c>
      <c r="I890" s="12">
        <f t="shared" si="183"/>
        <v>77.81456953642383</v>
      </c>
      <c r="J890" s="12">
        <f t="shared" si="182"/>
        <v>77.81456953642383</v>
      </c>
    </row>
    <row r="891" spans="1:10" ht="30">
      <c r="A891" s="14" t="s">
        <v>336</v>
      </c>
      <c r="B891" s="11" t="s">
        <v>70</v>
      </c>
      <c r="C891" s="11" t="s">
        <v>46</v>
      </c>
      <c r="D891" s="11" t="s">
        <v>136</v>
      </c>
      <c r="E891" s="11"/>
      <c r="F891" s="12">
        <f>F892+F895</f>
        <v>151</v>
      </c>
      <c r="G891" s="12">
        <f>G892+G895</f>
        <v>151</v>
      </c>
      <c r="H891" s="12">
        <f>H892+H895</f>
        <v>117.5</v>
      </c>
      <c r="I891" s="12">
        <f t="shared" si="183"/>
        <v>77.81456953642383</v>
      </c>
      <c r="J891" s="12">
        <f t="shared" si="182"/>
        <v>77.81456953642383</v>
      </c>
    </row>
    <row r="892" spans="1:10" ht="30">
      <c r="A892" s="10" t="s">
        <v>291</v>
      </c>
      <c r="B892" s="11" t="s">
        <v>70</v>
      </c>
      <c r="C892" s="11" t="s">
        <v>46</v>
      </c>
      <c r="D892" s="11" t="s">
        <v>290</v>
      </c>
      <c r="E892" s="11"/>
      <c r="F892" s="12">
        <f aca="true" t="shared" si="188" ref="F892:H893">F893</f>
        <v>141</v>
      </c>
      <c r="G892" s="12">
        <f t="shared" si="188"/>
        <v>141</v>
      </c>
      <c r="H892" s="12">
        <f t="shared" si="188"/>
        <v>117.5</v>
      </c>
      <c r="I892" s="12">
        <f t="shared" si="183"/>
        <v>83.33333333333334</v>
      </c>
      <c r="J892" s="12">
        <f t="shared" si="182"/>
        <v>83.33333333333334</v>
      </c>
    </row>
    <row r="893" spans="1:10" ht="30">
      <c r="A893" s="13" t="s">
        <v>21</v>
      </c>
      <c r="B893" s="11" t="s">
        <v>70</v>
      </c>
      <c r="C893" s="11" t="s">
        <v>46</v>
      </c>
      <c r="D893" s="11" t="s">
        <v>290</v>
      </c>
      <c r="E893" s="11" t="s">
        <v>20</v>
      </c>
      <c r="F893" s="12">
        <f t="shared" si="188"/>
        <v>141</v>
      </c>
      <c r="G893" s="12">
        <f t="shared" si="188"/>
        <v>141</v>
      </c>
      <c r="H893" s="12">
        <f t="shared" si="188"/>
        <v>117.5</v>
      </c>
      <c r="I893" s="12">
        <f t="shared" si="183"/>
        <v>83.33333333333334</v>
      </c>
      <c r="J893" s="12">
        <f t="shared" si="182"/>
        <v>83.33333333333334</v>
      </c>
    </row>
    <row r="894" spans="1:10" ht="15">
      <c r="A894" s="13" t="s">
        <v>87</v>
      </c>
      <c r="B894" s="11" t="s">
        <v>70</v>
      </c>
      <c r="C894" s="11" t="s">
        <v>46</v>
      </c>
      <c r="D894" s="11" t="s">
        <v>290</v>
      </c>
      <c r="E894" s="11" t="s">
        <v>72</v>
      </c>
      <c r="F894" s="12">
        <f>'прил 3 '!G1047</f>
        <v>141</v>
      </c>
      <c r="G894" s="12">
        <f>'прил 3 '!H1047</f>
        <v>141</v>
      </c>
      <c r="H894" s="12">
        <f>'прил 3 '!I1047</f>
        <v>117.5</v>
      </c>
      <c r="I894" s="12">
        <f t="shared" si="183"/>
        <v>83.33333333333334</v>
      </c>
      <c r="J894" s="12">
        <f t="shared" si="182"/>
        <v>83.33333333333334</v>
      </c>
    </row>
    <row r="895" spans="1:10" ht="30">
      <c r="A895" s="10" t="s">
        <v>293</v>
      </c>
      <c r="B895" s="11" t="s">
        <v>70</v>
      </c>
      <c r="C895" s="11" t="s">
        <v>46</v>
      </c>
      <c r="D895" s="11" t="s">
        <v>292</v>
      </c>
      <c r="E895" s="11"/>
      <c r="F895" s="12">
        <f aca="true" t="shared" si="189" ref="F895:H896">F896</f>
        <v>10</v>
      </c>
      <c r="G895" s="12">
        <f t="shared" si="189"/>
        <v>10</v>
      </c>
      <c r="H895" s="12">
        <f t="shared" si="189"/>
        <v>0</v>
      </c>
      <c r="I895" s="12">
        <f t="shared" si="183"/>
        <v>0</v>
      </c>
      <c r="J895" s="12">
        <f t="shared" si="182"/>
        <v>0</v>
      </c>
    </row>
    <row r="896" spans="1:10" ht="30">
      <c r="A896" s="13" t="s">
        <v>21</v>
      </c>
      <c r="B896" s="11" t="s">
        <v>70</v>
      </c>
      <c r="C896" s="11" t="s">
        <v>46</v>
      </c>
      <c r="D896" s="11" t="s">
        <v>292</v>
      </c>
      <c r="E896" s="11" t="s">
        <v>20</v>
      </c>
      <c r="F896" s="12">
        <f t="shared" si="189"/>
        <v>10</v>
      </c>
      <c r="G896" s="12">
        <f t="shared" si="189"/>
        <v>10</v>
      </c>
      <c r="H896" s="12">
        <f t="shared" si="189"/>
        <v>0</v>
      </c>
      <c r="I896" s="12">
        <f t="shared" si="183"/>
        <v>0</v>
      </c>
      <c r="J896" s="12">
        <f t="shared" si="182"/>
        <v>0</v>
      </c>
    </row>
    <row r="897" spans="1:10" ht="15">
      <c r="A897" s="13" t="s">
        <v>87</v>
      </c>
      <c r="B897" s="11" t="s">
        <v>70</v>
      </c>
      <c r="C897" s="11" t="s">
        <v>46</v>
      </c>
      <c r="D897" s="11" t="s">
        <v>292</v>
      </c>
      <c r="E897" s="11" t="s">
        <v>72</v>
      </c>
      <c r="F897" s="12">
        <f>'прил 3 '!G1050</f>
        <v>10</v>
      </c>
      <c r="G897" s="12">
        <f>'прил 3 '!H1050</f>
        <v>10</v>
      </c>
      <c r="H897" s="12">
        <f>'прил 3 '!I1050</f>
        <v>0</v>
      </c>
      <c r="I897" s="12">
        <f t="shared" si="183"/>
        <v>0</v>
      </c>
      <c r="J897" s="12">
        <f t="shared" si="182"/>
        <v>0</v>
      </c>
    </row>
    <row r="898" spans="1:10" ht="30">
      <c r="A898" s="14" t="s">
        <v>297</v>
      </c>
      <c r="B898" s="11" t="s">
        <v>70</v>
      </c>
      <c r="C898" s="11" t="s">
        <v>46</v>
      </c>
      <c r="D898" s="11" t="s">
        <v>296</v>
      </c>
      <c r="E898" s="11"/>
      <c r="F898" s="29">
        <f aca="true" t="shared" si="190" ref="F898:H901">F899</f>
        <v>21</v>
      </c>
      <c r="G898" s="29">
        <f t="shared" si="190"/>
        <v>21</v>
      </c>
      <c r="H898" s="29">
        <f t="shared" si="190"/>
        <v>10.3</v>
      </c>
      <c r="I898" s="12">
        <f t="shared" si="183"/>
        <v>49.04761904761905</v>
      </c>
      <c r="J898" s="12">
        <f t="shared" si="182"/>
        <v>49.04761904761905</v>
      </c>
    </row>
    <row r="899" spans="1:10" ht="45">
      <c r="A899" s="14" t="s">
        <v>455</v>
      </c>
      <c r="B899" s="11" t="s">
        <v>70</v>
      </c>
      <c r="C899" s="11" t="s">
        <v>46</v>
      </c>
      <c r="D899" s="11" t="s">
        <v>298</v>
      </c>
      <c r="E899" s="11"/>
      <c r="F899" s="29">
        <f t="shared" si="190"/>
        <v>21</v>
      </c>
      <c r="G899" s="29">
        <f t="shared" si="190"/>
        <v>21</v>
      </c>
      <c r="H899" s="29">
        <f t="shared" si="190"/>
        <v>10.3</v>
      </c>
      <c r="I899" s="12">
        <f t="shared" si="183"/>
        <v>49.04761904761905</v>
      </c>
      <c r="J899" s="12">
        <f t="shared" si="182"/>
        <v>49.04761904761905</v>
      </c>
    </row>
    <row r="900" spans="1:10" ht="45">
      <c r="A900" s="10" t="s">
        <v>300</v>
      </c>
      <c r="B900" s="11" t="s">
        <v>70</v>
      </c>
      <c r="C900" s="11" t="s">
        <v>46</v>
      </c>
      <c r="D900" s="11" t="s">
        <v>299</v>
      </c>
      <c r="E900" s="11"/>
      <c r="F900" s="29">
        <f t="shared" si="190"/>
        <v>21</v>
      </c>
      <c r="G900" s="29">
        <f t="shared" si="190"/>
        <v>21</v>
      </c>
      <c r="H900" s="29">
        <f t="shared" si="190"/>
        <v>10.3</v>
      </c>
      <c r="I900" s="12">
        <f t="shared" si="183"/>
        <v>49.04761904761905</v>
      </c>
      <c r="J900" s="12">
        <f t="shared" si="182"/>
        <v>49.04761904761905</v>
      </c>
    </row>
    <row r="901" spans="1:10" ht="30">
      <c r="A901" s="13" t="s">
        <v>21</v>
      </c>
      <c r="B901" s="11" t="s">
        <v>70</v>
      </c>
      <c r="C901" s="11" t="s">
        <v>46</v>
      </c>
      <c r="D901" s="11" t="s">
        <v>299</v>
      </c>
      <c r="E901" s="11" t="s">
        <v>20</v>
      </c>
      <c r="F901" s="29">
        <f t="shared" si="190"/>
        <v>21</v>
      </c>
      <c r="G901" s="29">
        <f t="shared" si="190"/>
        <v>21</v>
      </c>
      <c r="H901" s="29">
        <f t="shared" si="190"/>
        <v>10.3</v>
      </c>
      <c r="I901" s="12">
        <f t="shared" si="183"/>
        <v>49.04761904761905</v>
      </c>
      <c r="J901" s="12">
        <f t="shared" si="182"/>
        <v>49.04761904761905</v>
      </c>
    </row>
    <row r="902" spans="1:10" ht="15">
      <c r="A902" s="13" t="s">
        <v>87</v>
      </c>
      <c r="B902" s="11" t="s">
        <v>70</v>
      </c>
      <c r="C902" s="11" t="s">
        <v>46</v>
      </c>
      <c r="D902" s="11" t="s">
        <v>299</v>
      </c>
      <c r="E902" s="11" t="s">
        <v>72</v>
      </c>
      <c r="F902" s="29">
        <f>'прил 3 '!G1055</f>
        <v>21</v>
      </c>
      <c r="G902" s="29">
        <f>'прил 3 '!H1055</f>
        <v>21</v>
      </c>
      <c r="H902" s="29">
        <f>'прил 3 '!I1055</f>
        <v>10.3</v>
      </c>
      <c r="I902" s="12">
        <f t="shared" si="183"/>
        <v>49.04761904761905</v>
      </c>
      <c r="J902" s="12">
        <f t="shared" si="182"/>
        <v>49.04761904761905</v>
      </c>
    </row>
    <row r="903" spans="1:10" ht="45">
      <c r="A903" s="14" t="s">
        <v>475</v>
      </c>
      <c r="B903" s="11" t="s">
        <v>70</v>
      </c>
      <c r="C903" s="11" t="s">
        <v>46</v>
      </c>
      <c r="D903" s="11" t="s">
        <v>192</v>
      </c>
      <c r="E903" s="11"/>
      <c r="F903" s="12">
        <f aca="true" t="shared" si="191" ref="F903:H907">F904</f>
        <v>270</v>
      </c>
      <c r="G903" s="12">
        <f t="shared" si="191"/>
        <v>270</v>
      </c>
      <c r="H903" s="12">
        <f t="shared" si="191"/>
        <v>225</v>
      </c>
      <c r="I903" s="12">
        <f t="shared" si="183"/>
        <v>83.33333333333334</v>
      </c>
      <c r="J903" s="12">
        <f t="shared" si="182"/>
        <v>83.33333333333334</v>
      </c>
    </row>
    <row r="904" spans="1:10" ht="30">
      <c r="A904" s="13" t="s">
        <v>381</v>
      </c>
      <c r="B904" s="11" t="s">
        <v>70</v>
      </c>
      <c r="C904" s="11" t="s">
        <v>46</v>
      </c>
      <c r="D904" s="11" t="s">
        <v>322</v>
      </c>
      <c r="E904" s="11"/>
      <c r="F904" s="12">
        <f t="shared" si="191"/>
        <v>270</v>
      </c>
      <c r="G904" s="12">
        <f t="shared" si="191"/>
        <v>270</v>
      </c>
      <c r="H904" s="12">
        <f t="shared" si="191"/>
        <v>225</v>
      </c>
      <c r="I904" s="12">
        <f t="shared" si="183"/>
        <v>83.33333333333334</v>
      </c>
      <c r="J904" s="12">
        <f t="shared" si="182"/>
        <v>83.33333333333334</v>
      </c>
    </row>
    <row r="905" spans="1:10" ht="30">
      <c r="A905" s="14" t="s">
        <v>325</v>
      </c>
      <c r="B905" s="11" t="s">
        <v>70</v>
      </c>
      <c r="C905" s="11" t="s">
        <v>46</v>
      </c>
      <c r="D905" s="11" t="s">
        <v>323</v>
      </c>
      <c r="E905" s="11"/>
      <c r="F905" s="12">
        <f t="shared" si="191"/>
        <v>270</v>
      </c>
      <c r="G905" s="12">
        <f t="shared" si="191"/>
        <v>270</v>
      </c>
      <c r="H905" s="12">
        <f t="shared" si="191"/>
        <v>225</v>
      </c>
      <c r="I905" s="12">
        <f t="shared" si="183"/>
        <v>83.33333333333334</v>
      </c>
      <c r="J905" s="12">
        <f t="shared" si="182"/>
        <v>83.33333333333334</v>
      </c>
    </row>
    <row r="906" spans="1:10" ht="75">
      <c r="A906" s="14" t="s">
        <v>670</v>
      </c>
      <c r="B906" s="11" t="s">
        <v>70</v>
      </c>
      <c r="C906" s="11" t="s">
        <v>46</v>
      </c>
      <c r="D906" s="11" t="s">
        <v>324</v>
      </c>
      <c r="E906" s="11"/>
      <c r="F906" s="12">
        <f t="shared" si="191"/>
        <v>270</v>
      </c>
      <c r="G906" s="12">
        <f t="shared" si="191"/>
        <v>270</v>
      </c>
      <c r="H906" s="12">
        <f t="shared" si="191"/>
        <v>225</v>
      </c>
      <c r="I906" s="12">
        <f t="shared" si="183"/>
        <v>83.33333333333334</v>
      </c>
      <c r="J906" s="12">
        <f t="shared" si="182"/>
        <v>83.33333333333334</v>
      </c>
    </row>
    <row r="907" spans="1:10" ht="30">
      <c r="A907" s="13" t="s">
        <v>5</v>
      </c>
      <c r="B907" s="11" t="s">
        <v>70</v>
      </c>
      <c r="C907" s="11" t="s">
        <v>46</v>
      </c>
      <c r="D907" s="11" t="s">
        <v>324</v>
      </c>
      <c r="E907" s="11" t="s">
        <v>3</v>
      </c>
      <c r="F907" s="12">
        <f t="shared" si="191"/>
        <v>270</v>
      </c>
      <c r="G907" s="12">
        <f t="shared" si="191"/>
        <v>270</v>
      </c>
      <c r="H907" s="12">
        <f t="shared" si="191"/>
        <v>225</v>
      </c>
      <c r="I907" s="12">
        <f t="shared" si="183"/>
        <v>83.33333333333334</v>
      </c>
      <c r="J907" s="12">
        <f t="shared" si="182"/>
        <v>83.33333333333334</v>
      </c>
    </row>
    <row r="908" spans="1:10" ht="30">
      <c r="A908" s="13" t="s">
        <v>6</v>
      </c>
      <c r="B908" s="11" t="s">
        <v>70</v>
      </c>
      <c r="C908" s="11" t="s">
        <v>46</v>
      </c>
      <c r="D908" s="11" t="s">
        <v>324</v>
      </c>
      <c r="E908" s="11" t="s">
        <v>4</v>
      </c>
      <c r="F908" s="12">
        <f>'прил 3 '!G637</f>
        <v>270</v>
      </c>
      <c r="G908" s="12">
        <f>'прил 3 '!H637</f>
        <v>270</v>
      </c>
      <c r="H908" s="12">
        <f>'прил 3 '!I637</f>
        <v>225</v>
      </c>
      <c r="I908" s="12">
        <f t="shared" si="183"/>
        <v>83.33333333333334</v>
      </c>
      <c r="J908" s="12">
        <f t="shared" si="182"/>
        <v>83.33333333333334</v>
      </c>
    </row>
    <row r="909" spans="1:10" ht="15">
      <c r="A909" s="14" t="s">
        <v>341</v>
      </c>
      <c r="B909" s="11" t="s">
        <v>70</v>
      </c>
      <c r="C909" s="11" t="s">
        <v>46</v>
      </c>
      <c r="D909" s="11" t="s">
        <v>161</v>
      </c>
      <c r="E909" s="11"/>
      <c r="F909" s="29">
        <f>F916+F910+F913</f>
        <v>2263.3</v>
      </c>
      <c r="G909" s="29">
        <f>G916+G910+G913</f>
        <v>2263.3</v>
      </c>
      <c r="H909" s="29">
        <f>H916+H910+H913</f>
        <v>1044.3</v>
      </c>
      <c r="I909" s="12">
        <f t="shared" si="183"/>
        <v>46.140591172182205</v>
      </c>
      <c r="J909" s="12">
        <f t="shared" si="182"/>
        <v>46.140591172182205</v>
      </c>
    </row>
    <row r="910" spans="1:10" ht="15">
      <c r="A910" s="14" t="s">
        <v>609</v>
      </c>
      <c r="B910" s="11" t="s">
        <v>70</v>
      </c>
      <c r="C910" s="11" t="s">
        <v>46</v>
      </c>
      <c r="D910" s="11" t="s">
        <v>608</v>
      </c>
      <c r="E910" s="11"/>
      <c r="F910" s="29">
        <f aca="true" t="shared" si="192" ref="F910:H911">F911</f>
        <v>763.3</v>
      </c>
      <c r="G910" s="29">
        <f t="shared" si="192"/>
        <v>763.3</v>
      </c>
      <c r="H910" s="29">
        <f t="shared" si="192"/>
        <v>763.3</v>
      </c>
      <c r="I910" s="12">
        <f t="shared" si="183"/>
        <v>100</v>
      </c>
      <c r="J910" s="12">
        <f t="shared" si="182"/>
        <v>100</v>
      </c>
    </row>
    <row r="911" spans="1:10" ht="30">
      <c r="A911" s="13" t="s">
        <v>21</v>
      </c>
      <c r="B911" s="11" t="s">
        <v>70</v>
      </c>
      <c r="C911" s="11" t="s">
        <v>46</v>
      </c>
      <c r="D911" s="11" t="s">
        <v>608</v>
      </c>
      <c r="E911" s="11" t="s">
        <v>20</v>
      </c>
      <c r="F911" s="29">
        <f t="shared" si="192"/>
        <v>763.3</v>
      </c>
      <c r="G911" s="29">
        <f t="shared" si="192"/>
        <v>763.3</v>
      </c>
      <c r="H911" s="29">
        <f t="shared" si="192"/>
        <v>763.3</v>
      </c>
      <c r="I911" s="12">
        <f t="shared" si="183"/>
        <v>100</v>
      </c>
      <c r="J911" s="12">
        <f t="shared" si="182"/>
        <v>100</v>
      </c>
    </row>
    <row r="912" spans="1:10" ht="15">
      <c r="A912" s="13" t="s">
        <v>87</v>
      </c>
      <c r="B912" s="11" t="s">
        <v>70</v>
      </c>
      <c r="C912" s="11" t="s">
        <v>46</v>
      </c>
      <c r="D912" s="11" t="s">
        <v>608</v>
      </c>
      <c r="E912" s="11" t="s">
        <v>72</v>
      </c>
      <c r="F912" s="29">
        <f>'прил 3 '!G1059</f>
        <v>763.3</v>
      </c>
      <c r="G912" s="29">
        <f>'прил 3 '!H1059</f>
        <v>763.3</v>
      </c>
      <c r="H912" s="29">
        <f>'прил 3 '!I1059</f>
        <v>763.3</v>
      </c>
      <c r="I912" s="12">
        <f t="shared" si="183"/>
        <v>100</v>
      </c>
      <c r="J912" s="12">
        <f t="shared" si="182"/>
        <v>100</v>
      </c>
    </row>
    <row r="913" spans="1:10" ht="15">
      <c r="A913" s="13" t="s">
        <v>745</v>
      </c>
      <c r="B913" s="11" t="s">
        <v>70</v>
      </c>
      <c r="C913" s="11" t="s">
        <v>46</v>
      </c>
      <c r="D913" s="11" t="s">
        <v>744</v>
      </c>
      <c r="E913" s="11"/>
      <c r="F913" s="29">
        <f aca="true" t="shared" si="193" ref="F913:H914">F914</f>
        <v>1200</v>
      </c>
      <c r="G913" s="29">
        <f t="shared" si="193"/>
        <v>1200</v>
      </c>
      <c r="H913" s="29">
        <f t="shared" si="193"/>
        <v>0</v>
      </c>
      <c r="I913" s="12">
        <f t="shared" si="183"/>
        <v>0</v>
      </c>
      <c r="J913" s="12">
        <f t="shared" si="182"/>
        <v>0</v>
      </c>
    </row>
    <row r="914" spans="1:10" ht="30">
      <c r="A914" s="13" t="s">
        <v>21</v>
      </c>
      <c r="B914" s="11" t="s">
        <v>70</v>
      </c>
      <c r="C914" s="11" t="s">
        <v>46</v>
      </c>
      <c r="D914" s="11" t="s">
        <v>744</v>
      </c>
      <c r="E914" s="11" t="s">
        <v>20</v>
      </c>
      <c r="F914" s="29">
        <f t="shared" si="193"/>
        <v>1200</v>
      </c>
      <c r="G914" s="29">
        <f t="shared" si="193"/>
        <v>1200</v>
      </c>
      <c r="H914" s="29">
        <f t="shared" si="193"/>
        <v>0</v>
      </c>
      <c r="I914" s="12">
        <f t="shared" si="183"/>
        <v>0</v>
      </c>
      <c r="J914" s="12">
        <f t="shared" si="182"/>
        <v>0</v>
      </c>
    </row>
    <row r="915" spans="1:10" ht="15">
      <c r="A915" s="13" t="s">
        <v>87</v>
      </c>
      <c r="B915" s="11" t="s">
        <v>70</v>
      </c>
      <c r="C915" s="11" t="s">
        <v>46</v>
      </c>
      <c r="D915" s="11" t="s">
        <v>744</v>
      </c>
      <c r="E915" s="11" t="s">
        <v>72</v>
      </c>
      <c r="F915" s="29">
        <f>'прил 3 '!G1062</f>
        <v>1200</v>
      </c>
      <c r="G915" s="29">
        <f>'прил 3 '!H1062</f>
        <v>1200</v>
      </c>
      <c r="H915" s="29">
        <f>'прил 3 '!I1062</f>
        <v>0</v>
      </c>
      <c r="I915" s="12">
        <f t="shared" si="183"/>
        <v>0</v>
      </c>
      <c r="J915" s="12">
        <f t="shared" si="182"/>
        <v>0</v>
      </c>
    </row>
    <row r="916" spans="1:10" ht="30">
      <c r="A916" s="13" t="s">
        <v>589</v>
      </c>
      <c r="B916" s="11" t="s">
        <v>70</v>
      </c>
      <c r="C916" s="11" t="s">
        <v>46</v>
      </c>
      <c r="D916" s="11" t="s">
        <v>588</v>
      </c>
      <c r="E916" s="11"/>
      <c r="F916" s="29">
        <f aca="true" t="shared" si="194" ref="F916:H917">F917</f>
        <v>300</v>
      </c>
      <c r="G916" s="29">
        <f t="shared" si="194"/>
        <v>300</v>
      </c>
      <c r="H916" s="29">
        <f t="shared" si="194"/>
        <v>281</v>
      </c>
      <c r="I916" s="12">
        <f t="shared" si="183"/>
        <v>93.66666666666667</v>
      </c>
      <c r="J916" s="12">
        <f t="shared" si="182"/>
        <v>93.66666666666667</v>
      </c>
    </row>
    <row r="917" spans="1:10" ht="30">
      <c r="A917" s="13" t="s">
        <v>21</v>
      </c>
      <c r="B917" s="11" t="s">
        <v>70</v>
      </c>
      <c r="C917" s="11" t="s">
        <v>46</v>
      </c>
      <c r="D917" s="11" t="s">
        <v>588</v>
      </c>
      <c r="E917" s="11" t="s">
        <v>20</v>
      </c>
      <c r="F917" s="29">
        <f t="shared" si="194"/>
        <v>300</v>
      </c>
      <c r="G917" s="29">
        <f t="shared" si="194"/>
        <v>300</v>
      </c>
      <c r="H917" s="29">
        <f t="shared" si="194"/>
        <v>281</v>
      </c>
      <c r="I917" s="12">
        <f t="shared" si="183"/>
        <v>93.66666666666667</v>
      </c>
      <c r="J917" s="12">
        <f t="shared" si="182"/>
        <v>93.66666666666667</v>
      </c>
    </row>
    <row r="918" spans="1:10" ht="15">
      <c r="A918" s="13" t="s">
        <v>87</v>
      </c>
      <c r="B918" s="11" t="s">
        <v>70</v>
      </c>
      <c r="C918" s="11" t="s">
        <v>46</v>
      </c>
      <c r="D918" s="11" t="s">
        <v>588</v>
      </c>
      <c r="E918" s="11" t="s">
        <v>72</v>
      </c>
      <c r="F918" s="29">
        <f>'прил 3 '!G1065</f>
        <v>300</v>
      </c>
      <c r="G918" s="29">
        <f>'прил 3 '!H1065</f>
        <v>300</v>
      </c>
      <c r="H918" s="29">
        <f>'прил 3 '!I1065</f>
        <v>281</v>
      </c>
      <c r="I918" s="12">
        <f t="shared" si="183"/>
        <v>93.66666666666667</v>
      </c>
      <c r="J918" s="12">
        <f aca="true" t="shared" si="195" ref="J918:J981">H918/G918*100</f>
        <v>93.66666666666667</v>
      </c>
    </row>
    <row r="919" spans="1:10" ht="15">
      <c r="A919" s="14" t="s">
        <v>31</v>
      </c>
      <c r="B919" s="11" t="s">
        <v>70</v>
      </c>
      <c r="C919" s="11" t="s">
        <v>52</v>
      </c>
      <c r="D919" s="11"/>
      <c r="E919" s="11"/>
      <c r="F919" s="12">
        <f>F920+F930</f>
        <v>17622.4</v>
      </c>
      <c r="G919" s="12">
        <f>G920+G930</f>
        <v>17622.4</v>
      </c>
      <c r="H919" s="12">
        <f>H920+H930</f>
        <v>16458.5</v>
      </c>
      <c r="I919" s="12">
        <f aca="true" t="shared" si="196" ref="I919:I982">H919/F919*100</f>
        <v>93.39533775195206</v>
      </c>
      <c r="J919" s="12">
        <f t="shared" si="195"/>
        <v>93.39533775195206</v>
      </c>
    </row>
    <row r="920" spans="1:10" ht="45">
      <c r="A920" s="10" t="s">
        <v>412</v>
      </c>
      <c r="B920" s="11" t="s">
        <v>70</v>
      </c>
      <c r="C920" s="11" t="s">
        <v>52</v>
      </c>
      <c r="D920" s="11" t="s">
        <v>117</v>
      </c>
      <c r="E920" s="29"/>
      <c r="F920" s="12">
        <f aca="true" t="shared" si="197" ref="F920:H922">F921</f>
        <v>10413</v>
      </c>
      <c r="G920" s="12">
        <f t="shared" si="197"/>
        <v>10413</v>
      </c>
      <c r="H920" s="12">
        <f t="shared" si="197"/>
        <v>9718.3</v>
      </c>
      <c r="I920" s="12">
        <f t="shared" si="196"/>
        <v>93.32853164313838</v>
      </c>
      <c r="J920" s="12">
        <f t="shared" si="195"/>
        <v>93.32853164313838</v>
      </c>
    </row>
    <row r="921" spans="1:10" ht="30">
      <c r="A921" s="10" t="s">
        <v>108</v>
      </c>
      <c r="B921" s="11" t="s">
        <v>70</v>
      </c>
      <c r="C921" s="11" t="s">
        <v>52</v>
      </c>
      <c r="D921" s="11" t="s">
        <v>413</v>
      </c>
      <c r="E921" s="11"/>
      <c r="F921" s="12">
        <f t="shared" si="197"/>
        <v>10413</v>
      </c>
      <c r="G921" s="12">
        <f t="shared" si="197"/>
        <v>10413</v>
      </c>
      <c r="H921" s="12">
        <f t="shared" si="197"/>
        <v>9718.3</v>
      </c>
      <c r="I921" s="12">
        <f t="shared" si="196"/>
        <v>93.32853164313838</v>
      </c>
      <c r="J921" s="12">
        <f t="shared" si="195"/>
        <v>93.32853164313838</v>
      </c>
    </row>
    <row r="922" spans="1:10" ht="45">
      <c r="A922" s="14" t="s">
        <v>416</v>
      </c>
      <c r="B922" s="11" t="s">
        <v>70</v>
      </c>
      <c r="C922" s="11" t="s">
        <v>52</v>
      </c>
      <c r="D922" s="11" t="s">
        <v>414</v>
      </c>
      <c r="E922" s="11"/>
      <c r="F922" s="12">
        <f t="shared" si="197"/>
        <v>10413</v>
      </c>
      <c r="G922" s="12">
        <f t="shared" si="197"/>
        <v>10413</v>
      </c>
      <c r="H922" s="12">
        <f t="shared" si="197"/>
        <v>9718.3</v>
      </c>
      <c r="I922" s="12">
        <f t="shared" si="196"/>
        <v>93.32853164313838</v>
      </c>
      <c r="J922" s="12">
        <f t="shared" si="195"/>
        <v>93.32853164313838</v>
      </c>
    </row>
    <row r="923" spans="1:10" ht="15">
      <c r="A923" s="14" t="s">
        <v>154</v>
      </c>
      <c r="B923" s="11" t="s">
        <v>70</v>
      </c>
      <c r="C923" s="11" t="s">
        <v>52</v>
      </c>
      <c r="D923" s="11" t="s">
        <v>415</v>
      </c>
      <c r="E923" s="11"/>
      <c r="F923" s="12">
        <f>F924+F926+F928</f>
        <v>10413</v>
      </c>
      <c r="G923" s="12">
        <f>G924+G926+G928</f>
        <v>10413</v>
      </c>
      <c r="H923" s="12">
        <f>H924+H926+H928</f>
        <v>9718.3</v>
      </c>
      <c r="I923" s="12">
        <f t="shared" si="196"/>
        <v>93.32853164313838</v>
      </c>
      <c r="J923" s="12">
        <f t="shared" si="195"/>
        <v>93.32853164313838</v>
      </c>
    </row>
    <row r="924" spans="1:10" ht="60">
      <c r="A924" s="13" t="s">
        <v>0</v>
      </c>
      <c r="B924" s="11" t="s">
        <v>70</v>
      </c>
      <c r="C924" s="11" t="s">
        <v>52</v>
      </c>
      <c r="D924" s="11" t="s">
        <v>415</v>
      </c>
      <c r="E924" s="11" t="s">
        <v>228</v>
      </c>
      <c r="F924" s="12">
        <f>F925</f>
        <v>9401</v>
      </c>
      <c r="G924" s="12">
        <f>G925</f>
        <v>9401</v>
      </c>
      <c r="H924" s="12">
        <f>H925</f>
        <v>9089.4</v>
      </c>
      <c r="I924" s="12">
        <f t="shared" si="196"/>
        <v>96.68545899372407</v>
      </c>
      <c r="J924" s="12">
        <f t="shared" si="195"/>
        <v>96.68545899372407</v>
      </c>
    </row>
    <row r="925" spans="1:10" ht="30">
      <c r="A925" s="13" t="s">
        <v>1</v>
      </c>
      <c r="B925" s="11" t="s">
        <v>70</v>
      </c>
      <c r="C925" s="11" t="s">
        <v>52</v>
      </c>
      <c r="D925" s="11" t="s">
        <v>415</v>
      </c>
      <c r="E925" s="11" t="s">
        <v>2</v>
      </c>
      <c r="F925" s="12">
        <f>'прил 3 '!G1072</f>
        <v>9401</v>
      </c>
      <c r="G925" s="12">
        <f>'прил 3 '!H1072</f>
        <v>9401</v>
      </c>
      <c r="H925" s="12">
        <f>'прил 3 '!I1072</f>
        <v>9089.4</v>
      </c>
      <c r="I925" s="12">
        <f t="shared" si="196"/>
        <v>96.68545899372407</v>
      </c>
      <c r="J925" s="12">
        <f t="shared" si="195"/>
        <v>96.68545899372407</v>
      </c>
    </row>
    <row r="926" spans="1:10" ht="30">
      <c r="A926" s="13" t="s">
        <v>5</v>
      </c>
      <c r="B926" s="11" t="s">
        <v>70</v>
      </c>
      <c r="C926" s="11" t="s">
        <v>52</v>
      </c>
      <c r="D926" s="11" t="s">
        <v>415</v>
      </c>
      <c r="E926" s="11" t="s">
        <v>3</v>
      </c>
      <c r="F926" s="12">
        <f>F927</f>
        <v>968.9</v>
      </c>
      <c r="G926" s="12">
        <f>G927</f>
        <v>968.9</v>
      </c>
      <c r="H926" s="12">
        <f>H927</f>
        <v>585.9</v>
      </c>
      <c r="I926" s="12">
        <f t="shared" si="196"/>
        <v>60.4706368046238</v>
      </c>
      <c r="J926" s="12">
        <f t="shared" si="195"/>
        <v>60.4706368046238</v>
      </c>
    </row>
    <row r="927" spans="1:10" ht="30">
      <c r="A927" s="13" t="s">
        <v>6</v>
      </c>
      <c r="B927" s="11" t="s">
        <v>70</v>
      </c>
      <c r="C927" s="11" t="s">
        <v>52</v>
      </c>
      <c r="D927" s="11" t="s">
        <v>415</v>
      </c>
      <c r="E927" s="11" t="s">
        <v>4</v>
      </c>
      <c r="F927" s="12">
        <f>'прил 3 '!G1074</f>
        <v>968.9</v>
      </c>
      <c r="G927" s="12">
        <f>'прил 3 '!H1074</f>
        <v>968.9</v>
      </c>
      <c r="H927" s="12">
        <f>'прил 3 '!I1074</f>
        <v>585.9</v>
      </c>
      <c r="I927" s="12">
        <f t="shared" si="196"/>
        <v>60.4706368046238</v>
      </c>
      <c r="J927" s="12">
        <f t="shared" si="195"/>
        <v>60.4706368046238</v>
      </c>
    </row>
    <row r="928" spans="1:10" ht="15">
      <c r="A928" s="13" t="s">
        <v>13</v>
      </c>
      <c r="B928" s="11" t="s">
        <v>70</v>
      </c>
      <c r="C928" s="11" t="s">
        <v>52</v>
      </c>
      <c r="D928" s="11" t="s">
        <v>415</v>
      </c>
      <c r="E928" s="11" t="s">
        <v>11</v>
      </c>
      <c r="F928" s="12">
        <f>F929</f>
        <v>43.1</v>
      </c>
      <c r="G928" s="12">
        <f>G929</f>
        <v>43.1</v>
      </c>
      <c r="H928" s="12">
        <f>H929</f>
        <v>43</v>
      </c>
      <c r="I928" s="12">
        <f t="shared" si="196"/>
        <v>99.76798143851508</v>
      </c>
      <c r="J928" s="12">
        <f t="shared" si="195"/>
        <v>99.76798143851508</v>
      </c>
    </row>
    <row r="929" spans="1:10" ht="15">
      <c r="A929" s="10" t="s">
        <v>14</v>
      </c>
      <c r="B929" s="11" t="s">
        <v>70</v>
      </c>
      <c r="C929" s="11" t="s">
        <v>52</v>
      </c>
      <c r="D929" s="11" t="s">
        <v>415</v>
      </c>
      <c r="E929" s="11" t="s">
        <v>12</v>
      </c>
      <c r="F929" s="12">
        <f>'прил 3 '!G1076</f>
        <v>43.1</v>
      </c>
      <c r="G929" s="12">
        <f>'прил 3 '!H1076</f>
        <v>43.1</v>
      </c>
      <c r="H929" s="12">
        <f>'прил 3 '!I1076</f>
        <v>43</v>
      </c>
      <c r="I929" s="12">
        <f t="shared" si="196"/>
        <v>99.76798143851508</v>
      </c>
      <c r="J929" s="12">
        <f t="shared" si="195"/>
        <v>99.76798143851508</v>
      </c>
    </row>
    <row r="930" spans="1:10" ht="15">
      <c r="A930" s="14" t="s">
        <v>341</v>
      </c>
      <c r="B930" s="11" t="s">
        <v>70</v>
      </c>
      <c r="C930" s="11" t="s">
        <v>52</v>
      </c>
      <c r="D930" s="11" t="s">
        <v>161</v>
      </c>
      <c r="E930" s="11"/>
      <c r="F930" s="12">
        <f>F931</f>
        <v>7209.400000000001</v>
      </c>
      <c r="G930" s="12">
        <f>G931</f>
        <v>7209.400000000001</v>
      </c>
      <c r="H930" s="12">
        <f>H931</f>
        <v>6740.2</v>
      </c>
      <c r="I930" s="12">
        <f t="shared" si="196"/>
        <v>93.49183011068881</v>
      </c>
      <c r="J930" s="12">
        <f t="shared" si="195"/>
        <v>93.49183011068881</v>
      </c>
    </row>
    <row r="931" spans="1:10" ht="30">
      <c r="A931" s="10" t="s">
        <v>258</v>
      </c>
      <c r="B931" s="11" t="s">
        <v>70</v>
      </c>
      <c r="C931" s="11" t="s">
        <v>52</v>
      </c>
      <c r="D931" s="11" t="s">
        <v>257</v>
      </c>
      <c r="E931" s="11"/>
      <c r="F931" s="12">
        <f>F932+F934+F938+F936</f>
        <v>7209.400000000001</v>
      </c>
      <c r="G931" s="12">
        <f>G932+G934+G938+G936</f>
        <v>7209.400000000001</v>
      </c>
      <c r="H931" s="12">
        <f>H932+H934+H938+H936</f>
        <v>6740.2</v>
      </c>
      <c r="I931" s="12">
        <f t="shared" si="196"/>
        <v>93.49183011068881</v>
      </c>
      <c r="J931" s="12">
        <f t="shared" si="195"/>
        <v>93.49183011068881</v>
      </c>
    </row>
    <row r="932" spans="1:10" ht="60">
      <c r="A932" s="10" t="s">
        <v>0</v>
      </c>
      <c r="B932" s="11" t="s">
        <v>70</v>
      </c>
      <c r="C932" s="11" t="s">
        <v>52</v>
      </c>
      <c r="D932" s="11" t="s">
        <v>257</v>
      </c>
      <c r="E932" s="11" t="s">
        <v>228</v>
      </c>
      <c r="F932" s="12">
        <f>F933</f>
        <v>6564.6</v>
      </c>
      <c r="G932" s="12">
        <f>G933</f>
        <v>6564.6</v>
      </c>
      <c r="H932" s="12">
        <f>H933</f>
        <v>6225</v>
      </c>
      <c r="I932" s="12">
        <f t="shared" si="196"/>
        <v>94.82679828169272</v>
      </c>
      <c r="J932" s="12">
        <f t="shared" si="195"/>
        <v>94.82679828169272</v>
      </c>
    </row>
    <row r="933" spans="1:10" ht="15">
      <c r="A933" s="10" t="s">
        <v>22</v>
      </c>
      <c r="B933" s="11" t="s">
        <v>70</v>
      </c>
      <c r="C933" s="11" t="s">
        <v>52</v>
      </c>
      <c r="D933" s="11" t="s">
        <v>257</v>
      </c>
      <c r="E933" s="11" t="s">
        <v>33</v>
      </c>
      <c r="F933" s="12">
        <f>'прил 3 '!G642</f>
        <v>6564.6</v>
      </c>
      <c r="G933" s="12">
        <f>'прил 3 '!H642</f>
        <v>6564.6</v>
      </c>
      <c r="H933" s="12">
        <f>'прил 3 '!I642</f>
        <v>6225</v>
      </c>
      <c r="I933" s="12">
        <f t="shared" si="196"/>
        <v>94.82679828169272</v>
      </c>
      <c r="J933" s="12">
        <f t="shared" si="195"/>
        <v>94.82679828169272</v>
      </c>
    </row>
    <row r="934" spans="1:10" ht="30">
      <c r="A934" s="10" t="s">
        <v>5</v>
      </c>
      <c r="B934" s="11" t="s">
        <v>70</v>
      </c>
      <c r="C934" s="11" t="s">
        <v>52</v>
      </c>
      <c r="D934" s="11" t="s">
        <v>257</v>
      </c>
      <c r="E934" s="11" t="s">
        <v>3</v>
      </c>
      <c r="F934" s="12">
        <f>F935</f>
        <v>590</v>
      </c>
      <c r="G934" s="12">
        <f>G935</f>
        <v>590</v>
      </c>
      <c r="H934" s="12">
        <f>H935</f>
        <v>466.7</v>
      </c>
      <c r="I934" s="12">
        <f t="shared" si="196"/>
        <v>79.10169491525424</v>
      </c>
      <c r="J934" s="12">
        <f t="shared" si="195"/>
        <v>79.10169491525424</v>
      </c>
    </row>
    <row r="935" spans="1:10" ht="30">
      <c r="A935" s="10" t="s">
        <v>6</v>
      </c>
      <c r="B935" s="11" t="s">
        <v>70</v>
      </c>
      <c r="C935" s="11" t="s">
        <v>52</v>
      </c>
      <c r="D935" s="11" t="s">
        <v>257</v>
      </c>
      <c r="E935" s="11" t="s">
        <v>4</v>
      </c>
      <c r="F935" s="12">
        <f>'прил 3 '!G644</f>
        <v>590</v>
      </c>
      <c r="G935" s="12">
        <f>'прил 3 '!H644</f>
        <v>590</v>
      </c>
      <c r="H935" s="12">
        <f>'прил 3 '!I644</f>
        <v>466.7</v>
      </c>
      <c r="I935" s="12">
        <f t="shared" si="196"/>
        <v>79.10169491525424</v>
      </c>
      <c r="J935" s="12">
        <f t="shared" si="195"/>
        <v>79.10169491525424</v>
      </c>
    </row>
    <row r="936" spans="1:10" ht="15">
      <c r="A936" s="10" t="s">
        <v>9</v>
      </c>
      <c r="B936" s="11" t="s">
        <v>70</v>
      </c>
      <c r="C936" s="11" t="s">
        <v>52</v>
      </c>
      <c r="D936" s="11" t="s">
        <v>257</v>
      </c>
      <c r="E936" s="11" t="s">
        <v>7</v>
      </c>
      <c r="F936" s="12">
        <f>F937</f>
        <v>51.8</v>
      </c>
      <c r="G936" s="12">
        <f>G937</f>
        <v>51.8</v>
      </c>
      <c r="H936" s="12">
        <f>H937</f>
        <v>47.5</v>
      </c>
      <c r="I936" s="12">
        <f t="shared" si="196"/>
        <v>91.6988416988417</v>
      </c>
      <c r="J936" s="12">
        <f t="shared" si="195"/>
        <v>91.6988416988417</v>
      </c>
    </row>
    <row r="937" spans="1:10" ht="30">
      <c r="A937" s="13" t="s">
        <v>10</v>
      </c>
      <c r="B937" s="11" t="s">
        <v>70</v>
      </c>
      <c r="C937" s="11" t="s">
        <v>52</v>
      </c>
      <c r="D937" s="11" t="s">
        <v>257</v>
      </c>
      <c r="E937" s="11" t="s">
        <v>8</v>
      </c>
      <c r="F937" s="12">
        <f>'прил 3 '!G646</f>
        <v>51.8</v>
      </c>
      <c r="G937" s="12">
        <f>'прил 3 '!H646</f>
        <v>51.8</v>
      </c>
      <c r="H937" s="12">
        <f>'прил 3 '!I646</f>
        <v>47.5</v>
      </c>
      <c r="I937" s="12">
        <f t="shared" si="196"/>
        <v>91.6988416988417</v>
      </c>
      <c r="J937" s="12">
        <f t="shared" si="195"/>
        <v>91.6988416988417</v>
      </c>
    </row>
    <row r="938" spans="1:10" ht="15">
      <c r="A938" s="10" t="s">
        <v>13</v>
      </c>
      <c r="B938" s="11" t="s">
        <v>70</v>
      </c>
      <c r="C938" s="11" t="s">
        <v>52</v>
      </c>
      <c r="D938" s="11" t="s">
        <v>257</v>
      </c>
      <c r="E938" s="11" t="s">
        <v>11</v>
      </c>
      <c r="F938" s="12">
        <f>F939</f>
        <v>3</v>
      </c>
      <c r="G938" s="12">
        <f>G939</f>
        <v>3</v>
      </c>
      <c r="H938" s="12">
        <f>H939</f>
        <v>1</v>
      </c>
      <c r="I938" s="12">
        <f t="shared" si="196"/>
        <v>33.33333333333333</v>
      </c>
      <c r="J938" s="12">
        <f t="shared" si="195"/>
        <v>33.33333333333333</v>
      </c>
    </row>
    <row r="939" spans="1:10" ht="15">
      <c r="A939" s="10" t="s">
        <v>14</v>
      </c>
      <c r="B939" s="11" t="s">
        <v>70</v>
      </c>
      <c r="C939" s="11" t="s">
        <v>52</v>
      </c>
      <c r="D939" s="11" t="s">
        <v>257</v>
      </c>
      <c r="E939" s="11" t="s">
        <v>12</v>
      </c>
      <c r="F939" s="12">
        <f>'прил 3 '!G648</f>
        <v>3</v>
      </c>
      <c r="G939" s="12">
        <f>'прил 3 '!H648</f>
        <v>3</v>
      </c>
      <c r="H939" s="12">
        <f>'прил 3 '!I648</f>
        <v>1</v>
      </c>
      <c r="I939" s="12">
        <f t="shared" si="196"/>
        <v>33.33333333333333</v>
      </c>
      <c r="J939" s="12">
        <f t="shared" si="195"/>
        <v>33.33333333333333</v>
      </c>
    </row>
    <row r="940" spans="1:10" ht="15">
      <c r="A940" s="21" t="s">
        <v>133</v>
      </c>
      <c r="B940" s="1" t="s">
        <v>67</v>
      </c>
      <c r="C940" s="1"/>
      <c r="D940" s="1"/>
      <c r="E940" s="1"/>
      <c r="F940" s="9">
        <f aca="true" t="shared" si="198" ref="F940:H944">F941</f>
        <v>10819</v>
      </c>
      <c r="G940" s="9">
        <f t="shared" si="198"/>
        <v>10819</v>
      </c>
      <c r="H940" s="9">
        <f t="shared" si="198"/>
        <v>8432</v>
      </c>
      <c r="I940" s="9">
        <f t="shared" si="196"/>
        <v>77.93696275071633</v>
      </c>
      <c r="J940" s="9">
        <f t="shared" si="195"/>
        <v>77.93696275071633</v>
      </c>
    </row>
    <row r="941" spans="1:10" ht="15">
      <c r="A941" s="10" t="s">
        <v>134</v>
      </c>
      <c r="B941" s="11" t="s">
        <v>67</v>
      </c>
      <c r="C941" s="11" t="s">
        <v>67</v>
      </c>
      <c r="D941" s="11"/>
      <c r="E941" s="11"/>
      <c r="F941" s="12">
        <f t="shared" si="198"/>
        <v>10819</v>
      </c>
      <c r="G941" s="12">
        <f t="shared" si="198"/>
        <v>10819</v>
      </c>
      <c r="H941" s="12">
        <f t="shared" si="198"/>
        <v>8432</v>
      </c>
      <c r="I941" s="12">
        <f t="shared" si="196"/>
        <v>77.93696275071633</v>
      </c>
      <c r="J941" s="12">
        <f t="shared" si="195"/>
        <v>77.93696275071633</v>
      </c>
    </row>
    <row r="942" spans="1:10" ht="15">
      <c r="A942" s="14" t="s">
        <v>341</v>
      </c>
      <c r="B942" s="11" t="s">
        <v>67</v>
      </c>
      <c r="C942" s="11" t="s">
        <v>67</v>
      </c>
      <c r="D942" s="11" t="s">
        <v>161</v>
      </c>
      <c r="E942" s="11"/>
      <c r="F942" s="12">
        <f t="shared" si="198"/>
        <v>10819</v>
      </c>
      <c r="G942" s="12">
        <f t="shared" si="198"/>
        <v>10819</v>
      </c>
      <c r="H942" s="12">
        <f t="shared" si="198"/>
        <v>8432</v>
      </c>
      <c r="I942" s="12">
        <f t="shared" si="196"/>
        <v>77.93696275071633</v>
      </c>
      <c r="J942" s="12">
        <f t="shared" si="195"/>
        <v>77.93696275071633</v>
      </c>
    </row>
    <row r="943" spans="1:10" ht="60">
      <c r="A943" s="27" t="s">
        <v>132</v>
      </c>
      <c r="B943" s="11" t="s">
        <v>67</v>
      </c>
      <c r="C943" s="11" t="s">
        <v>67</v>
      </c>
      <c r="D943" s="11" t="s">
        <v>165</v>
      </c>
      <c r="E943" s="11"/>
      <c r="F943" s="12">
        <f t="shared" si="198"/>
        <v>10819</v>
      </c>
      <c r="G943" s="12">
        <f t="shared" si="198"/>
        <v>10819</v>
      </c>
      <c r="H943" s="12">
        <f t="shared" si="198"/>
        <v>8432</v>
      </c>
      <c r="I943" s="12">
        <f t="shared" si="196"/>
        <v>77.93696275071633</v>
      </c>
      <c r="J943" s="12">
        <f t="shared" si="195"/>
        <v>77.93696275071633</v>
      </c>
    </row>
    <row r="944" spans="1:10" ht="30">
      <c r="A944" s="10" t="s">
        <v>5</v>
      </c>
      <c r="B944" s="11" t="s">
        <v>67</v>
      </c>
      <c r="C944" s="11" t="s">
        <v>67</v>
      </c>
      <c r="D944" s="11" t="s">
        <v>165</v>
      </c>
      <c r="E944" s="11" t="s">
        <v>3</v>
      </c>
      <c r="F944" s="12">
        <f t="shared" si="198"/>
        <v>10819</v>
      </c>
      <c r="G944" s="12">
        <f t="shared" si="198"/>
        <v>10819</v>
      </c>
      <c r="H944" s="12">
        <f t="shared" si="198"/>
        <v>8432</v>
      </c>
      <c r="I944" s="12">
        <f t="shared" si="196"/>
        <v>77.93696275071633</v>
      </c>
      <c r="J944" s="12">
        <f t="shared" si="195"/>
        <v>77.93696275071633</v>
      </c>
    </row>
    <row r="945" spans="1:10" ht="30">
      <c r="A945" s="10" t="s">
        <v>6</v>
      </c>
      <c r="B945" s="11" t="s">
        <v>67</v>
      </c>
      <c r="C945" s="11" t="s">
        <v>67</v>
      </c>
      <c r="D945" s="11" t="s">
        <v>165</v>
      </c>
      <c r="E945" s="11" t="s">
        <v>4</v>
      </c>
      <c r="F945" s="12">
        <f>'прил 3 '!G654</f>
        <v>10819</v>
      </c>
      <c r="G945" s="12">
        <f>'прил 3 '!H654</f>
        <v>10819</v>
      </c>
      <c r="H945" s="12">
        <f>'прил 3 '!I654</f>
        <v>8432</v>
      </c>
      <c r="I945" s="12">
        <f t="shared" si="196"/>
        <v>77.93696275071633</v>
      </c>
      <c r="J945" s="12">
        <f t="shared" si="195"/>
        <v>77.93696275071633</v>
      </c>
    </row>
    <row r="946" spans="1:10" ht="15">
      <c r="A946" s="21" t="s">
        <v>84</v>
      </c>
      <c r="B946" s="1" t="s">
        <v>83</v>
      </c>
      <c r="C946" s="1"/>
      <c r="D946" s="1"/>
      <c r="E946" s="1"/>
      <c r="F946" s="9">
        <f>F947+F954+F981+F1004</f>
        <v>66842.1</v>
      </c>
      <c r="G946" s="9">
        <f>G947+G954+G981+G1004</f>
        <v>66842.1</v>
      </c>
      <c r="H946" s="9">
        <f>H947+H954+H981+H1004</f>
        <v>64047.200000000004</v>
      </c>
      <c r="I946" s="9">
        <f t="shared" si="196"/>
        <v>95.81865321406718</v>
      </c>
      <c r="J946" s="9">
        <f t="shared" si="195"/>
        <v>95.81865321406718</v>
      </c>
    </row>
    <row r="947" spans="1:10" ht="15">
      <c r="A947" s="14" t="s">
        <v>85</v>
      </c>
      <c r="B947" s="11" t="s">
        <v>83</v>
      </c>
      <c r="C947" s="11" t="s">
        <v>46</v>
      </c>
      <c r="D947" s="11"/>
      <c r="E947" s="11"/>
      <c r="F947" s="12">
        <f aca="true" t="shared" si="199" ref="F947:H952">F948</f>
        <v>6718.8</v>
      </c>
      <c r="G947" s="12">
        <f t="shared" si="199"/>
        <v>6718.8</v>
      </c>
      <c r="H947" s="12">
        <f t="shared" si="199"/>
        <v>6152.5</v>
      </c>
      <c r="I947" s="12">
        <f t="shared" si="196"/>
        <v>91.57141156158838</v>
      </c>
      <c r="J947" s="12">
        <f t="shared" si="195"/>
        <v>91.57141156158838</v>
      </c>
    </row>
    <row r="948" spans="1:10" ht="45">
      <c r="A948" s="10" t="s">
        <v>484</v>
      </c>
      <c r="B948" s="11" t="s">
        <v>83</v>
      </c>
      <c r="C948" s="11" t="s">
        <v>46</v>
      </c>
      <c r="D948" s="11" t="s">
        <v>176</v>
      </c>
      <c r="E948" s="11"/>
      <c r="F948" s="12">
        <f t="shared" si="199"/>
        <v>6718.8</v>
      </c>
      <c r="G948" s="12">
        <f t="shared" si="199"/>
        <v>6718.8</v>
      </c>
      <c r="H948" s="12">
        <f t="shared" si="199"/>
        <v>6152.5</v>
      </c>
      <c r="I948" s="12">
        <f t="shared" si="196"/>
        <v>91.57141156158838</v>
      </c>
      <c r="J948" s="12">
        <f t="shared" si="195"/>
        <v>91.57141156158838</v>
      </c>
    </row>
    <row r="949" spans="1:10" ht="15">
      <c r="A949" s="14" t="s">
        <v>129</v>
      </c>
      <c r="B949" s="11" t="s">
        <v>83</v>
      </c>
      <c r="C949" s="11" t="s">
        <v>46</v>
      </c>
      <c r="D949" s="11" t="s">
        <v>485</v>
      </c>
      <c r="E949" s="11"/>
      <c r="F949" s="12">
        <f t="shared" si="199"/>
        <v>6718.8</v>
      </c>
      <c r="G949" s="12">
        <f t="shared" si="199"/>
        <v>6718.8</v>
      </c>
      <c r="H949" s="12">
        <f t="shared" si="199"/>
        <v>6152.5</v>
      </c>
      <c r="I949" s="12">
        <f t="shared" si="196"/>
        <v>91.57141156158838</v>
      </c>
      <c r="J949" s="12">
        <f t="shared" si="195"/>
        <v>91.57141156158838</v>
      </c>
    </row>
    <row r="950" spans="1:10" ht="30">
      <c r="A950" s="13" t="s">
        <v>184</v>
      </c>
      <c r="B950" s="11" t="s">
        <v>83</v>
      </c>
      <c r="C950" s="11" t="s">
        <v>46</v>
      </c>
      <c r="D950" s="11" t="s">
        <v>486</v>
      </c>
      <c r="E950" s="11"/>
      <c r="F950" s="12">
        <f t="shared" si="199"/>
        <v>6718.8</v>
      </c>
      <c r="G950" s="12">
        <f t="shared" si="199"/>
        <v>6718.8</v>
      </c>
      <c r="H950" s="12">
        <f t="shared" si="199"/>
        <v>6152.5</v>
      </c>
      <c r="I950" s="12">
        <f t="shared" si="196"/>
        <v>91.57141156158838</v>
      </c>
      <c r="J950" s="12">
        <f t="shared" si="195"/>
        <v>91.57141156158838</v>
      </c>
    </row>
    <row r="951" spans="1:10" ht="45">
      <c r="A951" s="14" t="s">
        <v>487</v>
      </c>
      <c r="B951" s="11" t="s">
        <v>83</v>
      </c>
      <c r="C951" s="11" t="s">
        <v>46</v>
      </c>
      <c r="D951" s="11" t="s">
        <v>488</v>
      </c>
      <c r="E951" s="11"/>
      <c r="F951" s="12">
        <f t="shared" si="199"/>
        <v>6718.8</v>
      </c>
      <c r="G951" s="12">
        <f t="shared" si="199"/>
        <v>6718.8</v>
      </c>
      <c r="H951" s="12">
        <f t="shared" si="199"/>
        <v>6152.5</v>
      </c>
      <c r="I951" s="12">
        <f t="shared" si="196"/>
        <v>91.57141156158838</v>
      </c>
      <c r="J951" s="12">
        <f t="shared" si="195"/>
        <v>91.57141156158838</v>
      </c>
    </row>
    <row r="952" spans="1:10" ht="15">
      <c r="A952" s="10" t="s">
        <v>9</v>
      </c>
      <c r="B952" s="11" t="s">
        <v>83</v>
      </c>
      <c r="C952" s="11" t="s">
        <v>46</v>
      </c>
      <c r="D952" s="11" t="s">
        <v>488</v>
      </c>
      <c r="E952" s="11" t="s">
        <v>7</v>
      </c>
      <c r="F952" s="12">
        <f t="shared" si="199"/>
        <v>6718.8</v>
      </c>
      <c r="G952" s="12">
        <f t="shared" si="199"/>
        <v>6718.8</v>
      </c>
      <c r="H952" s="12">
        <f t="shared" si="199"/>
        <v>6152.5</v>
      </c>
      <c r="I952" s="12">
        <f t="shared" si="196"/>
        <v>91.57141156158838</v>
      </c>
      <c r="J952" s="12">
        <f t="shared" si="195"/>
        <v>91.57141156158838</v>
      </c>
    </row>
    <row r="953" spans="1:10" ht="30">
      <c r="A953" s="16" t="s">
        <v>10</v>
      </c>
      <c r="B953" s="11" t="s">
        <v>83</v>
      </c>
      <c r="C953" s="11" t="s">
        <v>46</v>
      </c>
      <c r="D953" s="11" t="s">
        <v>488</v>
      </c>
      <c r="E953" s="20" t="s">
        <v>8</v>
      </c>
      <c r="F953" s="12">
        <f>'прил 3 '!G662</f>
        <v>6718.8</v>
      </c>
      <c r="G953" s="12">
        <f>'прил 3 '!H662</f>
        <v>6718.8</v>
      </c>
      <c r="H953" s="12">
        <f>'прил 3 '!I662</f>
        <v>6152.5</v>
      </c>
      <c r="I953" s="12">
        <f t="shared" si="196"/>
        <v>91.57141156158838</v>
      </c>
      <c r="J953" s="12">
        <f t="shared" si="195"/>
        <v>91.57141156158838</v>
      </c>
    </row>
    <row r="954" spans="1:10" ht="15">
      <c r="A954" s="14" t="s">
        <v>86</v>
      </c>
      <c r="B954" s="11" t="s">
        <v>83</v>
      </c>
      <c r="C954" s="11" t="s">
        <v>49</v>
      </c>
      <c r="D954" s="11"/>
      <c r="E954" s="11"/>
      <c r="F954" s="12">
        <f>F955+F975+F969</f>
        <v>21636.5</v>
      </c>
      <c r="G954" s="12">
        <f>G955+G975+G969</f>
        <v>21636.5</v>
      </c>
      <c r="H954" s="12">
        <f>H955+H975+H969</f>
        <v>20269.9</v>
      </c>
      <c r="I954" s="12">
        <f t="shared" si="196"/>
        <v>93.68382132045386</v>
      </c>
      <c r="J954" s="12">
        <f t="shared" si="195"/>
        <v>93.68382132045386</v>
      </c>
    </row>
    <row r="955" spans="1:10" ht="30">
      <c r="A955" s="10" t="s">
        <v>446</v>
      </c>
      <c r="B955" s="11" t="s">
        <v>83</v>
      </c>
      <c r="C955" s="11" t="s">
        <v>49</v>
      </c>
      <c r="D955" s="20" t="s">
        <v>214</v>
      </c>
      <c r="E955" s="20"/>
      <c r="F955" s="12">
        <f>F956+F961</f>
        <v>3537</v>
      </c>
      <c r="G955" s="12">
        <f>G956+G961</f>
        <v>3537</v>
      </c>
      <c r="H955" s="12">
        <f>H956+H961</f>
        <v>3526.4</v>
      </c>
      <c r="I955" s="12">
        <f t="shared" si="196"/>
        <v>99.70031099802092</v>
      </c>
      <c r="J955" s="12">
        <f t="shared" si="195"/>
        <v>99.70031099802092</v>
      </c>
    </row>
    <row r="956" spans="1:10" ht="45">
      <c r="A956" s="10" t="s">
        <v>233</v>
      </c>
      <c r="B956" s="11" t="s">
        <v>83</v>
      </c>
      <c r="C956" s="11" t="s">
        <v>49</v>
      </c>
      <c r="D956" s="20" t="s">
        <v>234</v>
      </c>
      <c r="E956" s="11"/>
      <c r="F956" s="12">
        <f aca="true" t="shared" si="200" ref="F956:H959">F957</f>
        <v>737</v>
      </c>
      <c r="G956" s="12">
        <f t="shared" si="200"/>
        <v>737</v>
      </c>
      <c r="H956" s="12">
        <f t="shared" si="200"/>
        <v>736.4</v>
      </c>
      <c r="I956" s="12">
        <f t="shared" si="196"/>
        <v>99.91858887381275</v>
      </c>
      <c r="J956" s="12">
        <f t="shared" si="195"/>
        <v>99.91858887381275</v>
      </c>
    </row>
    <row r="957" spans="1:10" ht="30">
      <c r="A957" s="13" t="s">
        <v>235</v>
      </c>
      <c r="B957" s="11" t="s">
        <v>83</v>
      </c>
      <c r="C957" s="11" t="s">
        <v>49</v>
      </c>
      <c r="D957" s="20" t="s">
        <v>236</v>
      </c>
      <c r="E957" s="11"/>
      <c r="F957" s="12">
        <f t="shared" si="200"/>
        <v>737</v>
      </c>
      <c r="G957" s="12">
        <f t="shared" si="200"/>
        <v>737</v>
      </c>
      <c r="H957" s="12">
        <f t="shared" si="200"/>
        <v>736.4</v>
      </c>
      <c r="I957" s="12">
        <f t="shared" si="196"/>
        <v>99.91858887381275</v>
      </c>
      <c r="J957" s="12">
        <f t="shared" si="195"/>
        <v>99.91858887381275</v>
      </c>
    </row>
    <row r="958" spans="1:10" ht="30">
      <c r="A958" s="16" t="s">
        <v>449</v>
      </c>
      <c r="B958" s="11" t="s">
        <v>83</v>
      </c>
      <c r="C958" s="11" t="s">
        <v>49</v>
      </c>
      <c r="D958" s="20" t="s">
        <v>271</v>
      </c>
      <c r="E958" s="11"/>
      <c r="F958" s="12">
        <f t="shared" si="200"/>
        <v>737</v>
      </c>
      <c r="G958" s="12">
        <f t="shared" si="200"/>
        <v>737</v>
      </c>
      <c r="H958" s="12">
        <f t="shared" si="200"/>
        <v>736.4</v>
      </c>
      <c r="I958" s="12">
        <f t="shared" si="196"/>
        <v>99.91858887381275</v>
      </c>
      <c r="J958" s="12">
        <f t="shared" si="195"/>
        <v>99.91858887381275</v>
      </c>
    </row>
    <row r="959" spans="1:10" ht="15">
      <c r="A959" s="10" t="s">
        <v>9</v>
      </c>
      <c r="B959" s="11" t="s">
        <v>83</v>
      </c>
      <c r="C959" s="11" t="s">
        <v>49</v>
      </c>
      <c r="D959" s="20" t="s">
        <v>271</v>
      </c>
      <c r="E959" s="11" t="s">
        <v>7</v>
      </c>
      <c r="F959" s="12">
        <f t="shared" si="200"/>
        <v>737</v>
      </c>
      <c r="G959" s="12">
        <f t="shared" si="200"/>
        <v>737</v>
      </c>
      <c r="H959" s="12">
        <f t="shared" si="200"/>
        <v>736.4</v>
      </c>
      <c r="I959" s="12">
        <f t="shared" si="196"/>
        <v>99.91858887381275</v>
      </c>
      <c r="J959" s="12">
        <f t="shared" si="195"/>
        <v>99.91858887381275</v>
      </c>
    </row>
    <row r="960" spans="1:10" ht="30">
      <c r="A960" s="16" t="s">
        <v>10</v>
      </c>
      <c r="B960" s="11" t="s">
        <v>83</v>
      </c>
      <c r="C960" s="11" t="s">
        <v>49</v>
      </c>
      <c r="D960" s="20" t="s">
        <v>271</v>
      </c>
      <c r="E960" s="11" t="s">
        <v>8</v>
      </c>
      <c r="F960" s="12">
        <f>'прил 3 '!G669</f>
        <v>737</v>
      </c>
      <c r="G960" s="12">
        <f>'прил 3 '!H669</f>
        <v>737</v>
      </c>
      <c r="H960" s="12">
        <f>'прил 3 '!I669</f>
        <v>736.4</v>
      </c>
      <c r="I960" s="12">
        <f t="shared" si="196"/>
        <v>99.91858887381275</v>
      </c>
      <c r="J960" s="12">
        <f t="shared" si="195"/>
        <v>99.91858887381275</v>
      </c>
    </row>
    <row r="961" spans="1:10" ht="30">
      <c r="A961" s="10" t="s">
        <v>574</v>
      </c>
      <c r="B961" s="11" t="s">
        <v>83</v>
      </c>
      <c r="C961" s="11" t="s">
        <v>49</v>
      </c>
      <c r="D961" s="20" t="s">
        <v>575</v>
      </c>
      <c r="E961" s="11"/>
      <c r="F961" s="29">
        <f>F962</f>
        <v>2800</v>
      </c>
      <c r="G961" s="29">
        <f>G962</f>
        <v>2800</v>
      </c>
      <c r="H961" s="29">
        <f>H962</f>
        <v>2790</v>
      </c>
      <c r="I961" s="12">
        <f t="shared" si="196"/>
        <v>99.64285714285714</v>
      </c>
      <c r="J961" s="12">
        <f t="shared" si="195"/>
        <v>99.64285714285714</v>
      </c>
    </row>
    <row r="962" spans="1:10" ht="30">
      <c r="A962" s="13" t="s">
        <v>576</v>
      </c>
      <c r="B962" s="11" t="s">
        <v>83</v>
      </c>
      <c r="C962" s="11" t="s">
        <v>49</v>
      </c>
      <c r="D962" s="20" t="s">
        <v>577</v>
      </c>
      <c r="E962" s="11"/>
      <c r="F962" s="29">
        <f>F966+F963</f>
        <v>2800</v>
      </c>
      <c r="G962" s="29">
        <f>G966+G963</f>
        <v>2800</v>
      </c>
      <c r="H962" s="29">
        <f>H966+H963</f>
        <v>2790</v>
      </c>
      <c r="I962" s="12">
        <f t="shared" si="196"/>
        <v>99.64285714285714</v>
      </c>
      <c r="J962" s="12">
        <f t="shared" si="195"/>
        <v>99.64285714285714</v>
      </c>
    </row>
    <row r="963" spans="1:10" ht="45">
      <c r="A963" s="10" t="s">
        <v>604</v>
      </c>
      <c r="B963" s="11" t="s">
        <v>83</v>
      </c>
      <c r="C963" s="11" t="s">
        <v>49</v>
      </c>
      <c r="D963" s="20" t="s">
        <v>602</v>
      </c>
      <c r="E963" s="11"/>
      <c r="F963" s="29">
        <f aca="true" t="shared" si="201" ref="F963:H964">F964</f>
        <v>1698</v>
      </c>
      <c r="G963" s="29">
        <f t="shared" si="201"/>
        <v>1698</v>
      </c>
      <c r="H963" s="29">
        <f t="shared" si="201"/>
        <v>1691.3</v>
      </c>
      <c r="I963" s="12">
        <f t="shared" si="196"/>
        <v>99.60541813898705</v>
      </c>
      <c r="J963" s="12">
        <f t="shared" si="195"/>
        <v>99.60541813898705</v>
      </c>
    </row>
    <row r="964" spans="1:10" ht="30">
      <c r="A964" s="13" t="s">
        <v>16</v>
      </c>
      <c r="B964" s="11" t="s">
        <v>83</v>
      </c>
      <c r="C964" s="11" t="s">
        <v>49</v>
      </c>
      <c r="D964" s="20" t="s">
        <v>602</v>
      </c>
      <c r="E964" s="11" t="s">
        <v>17</v>
      </c>
      <c r="F964" s="29">
        <f t="shared" si="201"/>
        <v>1698</v>
      </c>
      <c r="G964" s="29">
        <f t="shared" si="201"/>
        <v>1698</v>
      </c>
      <c r="H964" s="29">
        <f t="shared" si="201"/>
        <v>1691.3</v>
      </c>
      <c r="I964" s="12">
        <f t="shared" si="196"/>
        <v>99.60541813898705</v>
      </c>
      <c r="J964" s="12">
        <f t="shared" si="195"/>
        <v>99.60541813898705</v>
      </c>
    </row>
    <row r="965" spans="1:10" ht="15">
      <c r="A965" s="13" t="s">
        <v>93</v>
      </c>
      <c r="B965" s="11" t="s">
        <v>83</v>
      </c>
      <c r="C965" s="11" t="s">
        <v>49</v>
      </c>
      <c r="D965" s="20" t="s">
        <v>602</v>
      </c>
      <c r="E965" s="11" t="s">
        <v>92</v>
      </c>
      <c r="F965" s="29">
        <f>'прил 3 '!G674</f>
        <v>1698</v>
      </c>
      <c r="G965" s="29">
        <f>'прил 3 '!H674</f>
        <v>1698</v>
      </c>
      <c r="H965" s="29">
        <f>'прил 3 '!I674</f>
        <v>1691.3</v>
      </c>
      <c r="I965" s="12">
        <f t="shared" si="196"/>
        <v>99.60541813898705</v>
      </c>
      <c r="J965" s="12">
        <f t="shared" si="195"/>
        <v>99.60541813898705</v>
      </c>
    </row>
    <row r="966" spans="1:10" ht="60">
      <c r="A966" s="16" t="s">
        <v>585</v>
      </c>
      <c r="B966" s="11" t="s">
        <v>83</v>
      </c>
      <c r="C966" s="11" t="s">
        <v>49</v>
      </c>
      <c r="D966" s="20" t="s">
        <v>586</v>
      </c>
      <c r="E966" s="11"/>
      <c r="F966" s="29">
        <f aca="true" t="shared" si="202" ref="F966:H967">F967</f>
        <v>1102</v>
      </c>
      <c r="G966" s="29">
        <f t="shared" si="202"/>
        <v>1102</v>
      </c>
      <c r="H966" s="29">
        <f t="shared" si="202"/>
        <v>1098.7</v>
      </c>
      <c r="I966" s="12">
        <f t="shared" si="196"/>
        <v>99.7005444646098</v>
      </c>
      <c r="J966" s="12">
        <f t="shared" si="195"/>
        <v>99.7005444646098</v>
      </c>
    </row>
    <row r="967" spans="1:10" ht="30">
      <c r="A967" s="13" t="s">
        <v>16</v>
      </c>
      <c r="B967" s="11" t="s">
        <v>83</v>
      </c>
      <c r="C967" s="11" t="s">
        <v>49</v>
      </c>
      <c r="D967" s="20" t="s">
        <v>586</v>
      </c>
      <c r="E967" s="11" t="s">
        <v>17</v>
      </c>
      <c r="F967" s="29">
        <f t="shared" si="202"/>
        <v>1102</v>
      </c>
      <c r="G967" s="29">
        <f t="shared" si="202"/>
        <v>1102</v>
      </c>
      <c r="H967" s="29">
        <f t="shared" si="202"/>
        <v>1098.7</v>
      </c>
      <c r="I967" s="12">
        <f t="shared" si="196"/>
        <v>99.7005444646098</v>
      </c>
      <c r="J967" s="12">
        <f t="shared" si="195"/>
        <v>99.7005444646098</v>
      </c>
    </row>
    <row r="968" spans="1:10" ht="15">
      <c r="A968" s="13" t="s">
        <v>93</v>
      </c>
      <c r="B968" s="11" t="s">
        <v>83</v>
      </c>
      <c r="C968" s="11" t="s">
        <v>49</v>
      </c>
      <c r="D968" s="20" t="s">
        <v>586</v>
      </c>
      <c r="E968" s="11" t="s">
        <v>92</v>
      </c>
      <c r="F968" s="29">
        <f>'прил 3 '!G677</f>
        <v>1102</v>
      </c>
      <c r="G968" s="29">
        <f>'прил 3 '!H677</f>
        <v>1102</v>
      </c>
      <c r="H968" s="29">
        <f>'прил 3 '!I677</f>
        <v>1098.7</v>
      </c>
      <c r="I968" s="12">
        <f t="shared" si="196"/>
        <v>99.7005444646098</v>
      </c>
      <c r="J968" s="12">
        <f t="shared" si="195"/>
        <v>99.7005444646098</v>
      </c>
    </row>
    <row r="969" spans="1:10" ht="30">
      <c r="A969" s="13" t="s">
        <v>567</v>
      </c>
      <c r="B969" s="11" t="s">
        <v>83</v>
      </c>
      <c r="C969" s="11" t="s">
        <v>49</v>
      </c>
      <c r="D969" s="11" t="s">
        <v>215</v>
      </c>
      <c r="E969" s="11"/>
      <c r="F969" s="29">
        <f aca="true" t="shared" si="203" ref="F969:H973">F970</f>
        <v>1199.5</v>
      </c>
      <c r="G969" s="29">
        <f t="shared" si="203"/>
        <v>1199.5</v>
      </c>
      <c r="H969" s="29">
        <f t="shared" si="203"/>
        <v>1199.5</v>
      </c>
      <c r="I969" s="12">
        <f t="shared" si="196"/>
        <v>100</v>
      </c>
      <c r="J969" s="12">
        <f t="shared" si="195"/>
        <v>100</v>
      </c>
    </row>
    <row r="970" spans="1:10" ht="30">
      <c r="A970" s="16" t="s">
        <v>568</v>
      </c>
      <c r="B970" s="11" t="s">
        <v>83</v>
      </c>
      <c r="C970" s="11" t="s">
        <v>49</v>
      </c>
      <c r="D970" s="20" t="s">
        <v>569</v>
      </c>
      <c r="E970" s="20"/>
      <c r="F970" s="29">
        <f t="shared" si="203"/>
        <v>1199.5</v>
      </c>
      <c r="G970" s="29">
        <f t="shared" si="203"/>
        <v>1199.5</v>
      </c>
      <c r="H970" s="29">
        <f t="shared" si="203"/>
        <v>1199.5</v>
      </c>
      <c r="I970" s="12">
        <f t="shared" si="196"/>
        <v>100</v>
      </c>
      <c r="J970" s="12">
        <f t="shared" si="195"/>
        <v>100</v>
      </c>
    </row>
    <row r="971" spans="1:10" ht="45">
      <c r="A971" s="13" t="s">
        <v>570</v>
      </c>
      <c r="B971" s="11" t="s">
        <v>83</v>
      </c>
      <c r="C971" s="11" t="s">
        <v>49</v>
      </c>
      <c r="D971" s="20" t="s">
        <v>571</v>
      </c>
      <c r="E971" s="20"/>
      <c r="F971" s="29">
        <f t="shared" si="203"/>
        <v>1199.5</v>
      </c>
      <c r="G971" s="29">
        <f t="shared" si="203"/>
        <v>1199.5</v>
      </c>
      <c r="H971" s="29">
        <f t="shared" si="203"/>
        <v>1199.5</v>
      </c>
      <c r="I971" s="12">
        <f t="shared" si="196"/>
        <v>100</v>
      </c>
      <c r="J971" s="12">
        <f t="shared" si="195"/>
        <v>100</v>
      </c>
    </row>
    <row r="972" spans="1:10" ht="45">
      <c r="A972" s="13" t="s">
        <v>572</v>
      </c>
      <c r="B972" s="11" t="s">
        <v>83</v>
      </c>
      <c r="C972" s="11" t="s">
        <v>49</v>
      </c>
      <c r="D972" s="20" t="s">
        <v>573</v>
      </c>
      <c r="E972" s="20"/>
      <c r="F972" s="29">
        <f t="shared" si="203"/>
        <v>1199.5</v>
      </c>
      <c r="G972" s="29">
        <f t="shared" si="203"/>
        <v>1199.5</v>
      </c>
      <c r="H972" s="29">
        <f t="shared" si="203"/>
        <v>1199.5</v>
      </c>
      <c r="I972" s="12">
        <f t="shared" si="196"/>
        <v>100</v>
      </c>
      <c r="J972" s="12">
        <f t="shared" si="195"/>
        <v>100</v>
      </c>
    </row>
    <row r="973" spans="1:10" ht="15">
      <c r="A973" s="23" t="s">
        <v>9</v>
      </c>
      <c r="B973" s="11" t="s">
        <v>83</v>
      </c>
      <c r="C973" s="11" t="s">
        <v>49</v>
      </c>
      <c r="D973" s="20" t="s">
        <v>573</v>
      </c>
      <c r="E973" s="20" t="s">
        <v>7</v>
      </c>
      <c r="F973" s="29">
        <f t="shared" si="203"/>
        <v>1199.5</v>
      </c>
      <c r="G973" s="29">
        <f t="shared" si="203"/>
        <v>1199.5</v>
      </c>
      <c r="H973" s="29">
        <f t="shared" si="203"/>
        <v>1199.5</v>
      </c>
      <c r="I973" s="12">
        <f t="shared" si="196"/>
        <v>100</v>
      </c>
      <c r="J973" s="12">
        <f t="shared" si="195"/>
        <v>100</v>
      </c>
    </row>
    <row r="974" spans="1:10" ht="15">
      <c r="A974" s="23" t="s">
        <v>99</v>
      </c>
      <c r="B974" s="11" t="s">
        <v>83</v>
      </c>
      <c r="C974" s="11" t="s">
        <v>49</v>
      </c>
      <c r="D974" s="20" t="s">
        <v>573</v>
      </c>
      <c r="E974" s="20" t="s">
        <v>226</v>
      </c>
      <c r="F974" s="29">
        <f>'прил 3 '!G683</f>
        <v>1199.5</v>
      </c>
      <c r="G974" s="29">
        <f>'прил 3 '!H683</f>
        <v>1199.5</v>
      </c>
      <c r="H974" s="29">
        <f>'прил 3 '!I683</f>
        <v>1199.5</v>
      </c>
      <c r="I974" s="12">
        <f t="shared" si="196"/>
        <v>100</v>
      </c>
      <c r="J974" s="12">
        <f t="shared" si="195"/>
        <v>100</v>
      </c>
    </row>
    <row r="975" spans="1:10" ht="30">
      <c r="A975" s="13" t="s">
        <v>15</v>
      </c>
      <c r="B975" s="11" t="s">
        <v>83</v>
      </c>
      <c r="C975" s="11" t="s">
        <v>49</v>
      </c>
      <c r="D975" s="11" t="s">
        <v>159</v>
      </c>
      <c r="E975" s="11"/>
      <c r="F975" s="12">
        <f>F976</f>
        <v>16900</v>
      </c>
      <c r="G975" s="12">
        <f>G976</f>
        <v>16900</v>
      </c>
      <c r="H975" s="12">
        <f>H976</f>
        <v>15544</v>
      </c>
      <c r="I975" s="12">
        <f t="shared" si="196"/>
        <v>91.97633136094674</v>
      </c>
      <c r="J975" s="12">
        <f t="shared" si="195"/>
        <v>91.97633136094674</v>
      </c>
    </row>
    <row r="976" spans="1:10" ht="30">
      <c r="A976" s="15" t="s">
        <v>645</v>
      </c>
      <c r="B976" s="11" t="s">
        <v>83</v>
      </c>
      <c r="C976" s="11" t="s">
        <v>49</v>
      </c>
      <c r="D976" s="11" t="s">
        <v>160</v>
      </c>
      <c r="E976" s="11"/>
      <c r="F976" s="12">
        <f>F977+F979</f>
        <v>16900</v>
      </c>
      <c r="G976" s="12">
        <f>G977+G979</f>
        <v>16900</v>
      </c>
      <c r="H976" s="12">
        <f>H977+H979</f>
        <v>15544</v>
      </c>
      <c r="I976" s="12">
        <f t="shared" si="196"/>
        <v>91.97633136094674</v>
      </c>
      <c r="J976" s="12">
        <f t="shared" si="195"/>
        <v>91.97633136094674</v>
      </c>
    </row>
    <row r="977" spans="1:10" ht="30">
      <c r="A977" s="10" t="s">
        <v>5</v>
      </c>
      <c r="B977" s="11" t="s">
        <v>83</v>
      </c>
      <c r="C977" s="11" t="s">
        <v>49</v>
      </c>
      <c r="D977" s="11" t="s">
        <v>160</v>
      </c>
      <c r="E977" s="11" t="s">
        <v>3</v>
      </c>
      <c r="F977" s="12">
        <f>F978</f>
        <v>125.79999999999998</v>
      </c>
      <c r="G977" s="12">
        <f>G978</f>
        <v>125.79999999999998</v>
      </c>
      <c r="H977" s="12">
        <f>H978</f>
        <v>115.7</v>
      </c>
      <c r="I977" s="12">
        <f t="shared" si="196"/>
        <v>91.97138314785374</v>
      </c>
      <c r="J977" s="12">
        <f t="shared" si="195"/>
        <v>91.97138314785374</v>
      </c>
    </row>
    <row r="978" spans="1:10" ht="30">
      <c r="A978" s="10" t="s">
        <v>6</v>
      </c>
      <c r="B978" s="11" t="s">
        <v>83</v>
      </c>
      <c r="C978" s="11" t="s">
        <v>49</v>
      </c>
      <c r="D978" s="11" t="s">
        <v>160</v>
      </c>
      <c r="E978" s="11" t="s">
        <v>4</v>
      </c>
      <c r="F978" s="12">
        <f>'прил 3 '!G687</f>
        <v>125.79999999999998</v>
      </c>
      <c r="G978" s="12">
        <f>'прил 3 '!H687</f>
        <v>125.79999999999998</v>
      </c>
      <c r="H978" s="12">
        <f>'прил 3 '!I687</f>
        <v>115.7</v>
      </c>
      <c r="I978" s="12">
        <f t="shared" si="196"/>
        <v>91.97138314785374</v>
      </c>
      <c r="J978" s="12">
        <f t="shared" si="195"/>
        <v>91.97138314785374</v>
      </c>
    </row>
    <row r="979" spans="1:10" ht="15">
      <c r="A979" s="23" t="s">
        <v>9</v>
      </c>
      <c r="B979" s="11" t="s">
        <v>83</v>
      </c>
      <c r="C979" s="11" t="s">
        <v>49</v>
      </c>
      <c r="D979" s="11" t="s">
        <v>160</v>
      </c>
      <c r="E979" s="11" t="s">
        <v>7</v>
      </c>
      <c r="F979" s="12">
        <f>F980</f>
        <v>16774.2</v>
      </c>
      <c r="G979" s="12">
        <f>G980</f>
        <v>16774.2</v>
      </c>
      <c r="H979" s="12">
        <f>H980</f>
        <v>15428.3</v>
      </c>
      <c r="I979" s="12">
        <f t="shared" si="196"/>
        <v>91.9763684706275</v>
      </c>
      <c r="J979" s="12">
        <f t="shared" si="195"/>
        <v>91.9763684706275</v>
      </c>
    </row>
    <row r="980" spans="1:10" ht="30">
      <c r="A980" s="16" t="s">
        <v>10</v>
      </c>
      <c r="B980" s="11" t="s">
        <v>83</v>
      </c>
      <c r="C980" s="11" t="s">
        <v>49</v>
      </c>
      <c r="D980" s="11" t="s">
        <v>160</v>
      </c>
      <c r="E980" s="11" t="s">
        <v>8</v>
      </c>
      <c r="F980" s="12">
        <f>'прил 3 '!G689</f>
        <v>16774.2</v>
      </c>
      <c r="G980" s="12">
        <f>'прил 3 '!H689</f>
        <v>16774.2</v>
      </c>
      <c r="H980" s="12">
        <f>'прил 3 '!I689</f>
        <v>15428.3</v>
      </c>
      <c r="I980" s="12">
        <f t="shared" si="196"/>
        <v>91.9763684706275</v>
      </c>
      <c r="J980" s="12">
        <f t="shared" si="195"/>
        <v>91.9763684706275</v>
      </c>
    </row>
    <row r="981" spans="1:10" ht="15">
      <c r="A981" s="14" t="s">
        <v>35</v>
      </c>
      <c r="B981" s="11" t="s">
        <v>83</v>
      </c>
      <c r="C981" s="11" t="s">
        <v>52</v>
      </c>
      <c r="D981" s="11"/>
      <c r="E981" s="11"/>
      <c r="F981" s="12">
        <f>F982+F990</f>
        <v>38386.8</v>
      </c>
      <c r="G981" s="12">
        <f>G982+G990</f>
        <v>38386.8</v>
      </c>
      <c r="H981" s="12">
        <f>H982+H990</f>
        <v>37524.8</v>
      </c>
      <c r="I981" s="12">
        <f t="shared" si="196"/>
        <v>97.754436420853</v>
      </c>
      <c r="J981" s="12">
        <f t="shared" si="195"/>
        <v>97.754436420853</v>
      </c>
    </row>
    <row r="982" spans="1:10" ht="45">
      <c r="A982" s="10" t="s">
        <v>391</v>
      </c>
      <c r="B982" s="11" t="s">
        <v>83</v>
      </c>
      <c r="C982" s="11" t="s">
        <v>52</v>
      </c>
      <c r="D982" s="11" t="s">
        <v>137</v>
      </c>
      <c r="E982" s="11"/>
      <c r="F982" s="12">
        <f aca="true" t="shared" si="204" ref="F982:H984">F983</f>
        <v>20815</v>
      </c>
      <c r="G982" s="12">
        <f t="shared" si="204"/>
        <v>20815</v>
      </c>
      <c r="H982" s="12">
        <f t="shared" si="204"/>
        <v>20235.9</v>
      </c>
      <c r="I982" s="12">
        <f t="shared" si="196"/>
        <v>97.21787172711987</v>
      </c>
      <c r="J982" s="12">
        <f aca="true" t="shared" si="205" ref="J982:J1045">H982/G982*100</f>
        <v>97.21787172711987</v>
      </c>
    </row>
    <row r="983" spans="1:10" ht="15">
      <c r="A983" s="10" t="s">
        <v>103</v>
      </c>
      <c r="B983" s="11" t="s">
        <v>83</v>
      </c>
      <c r="C983" s="11" t="s">
        <v>52</v>
      </c>
      <c r="D983" s="11" t="s">
        <v>138</v>
      </c>
      <c r="E983" s="11"/>
      <c r="F983" s="12">
        <f t="shared" si="204"/>
        <v>20815</v>
      </c>
      <c r="G983" s="12">
        <f t="shared" si="204"/>
        <v>20815</v>
      </c>
      <c r="H983" s="12">
        <f t="shared" si="204"/>
        <v>20235.9</v>
      </c>
      <c r="I983" s="12">
        <f aca="true" t="shared" si="206" ref="I983:I1046">H983/F983*100</f>
        <v>97.21787172711987</v>
      </c>
      <c r="J983" s="12">
        <f t="shared" si="205"/>
        <v>97.21787172711987</v>
      </c>
    </row>
    <row r="984" spans="1:10" ht="45">
      <c r="A984" s="10" t="s">
        <v>120</v>
      </c>
      <c r="B984" s="11" t="s">
        <v>83</v>
      </c>
      <c r="C984" s="11" t="s">
        <v>52</v>
      </c>
      <c r="D984" s="11" t="s">
        <v>139</v>
      </c>
      <c r="E984" s="11"/>
      <c r="F984" s="12">
        <f t="shared" si="204"/>
        <v>20815</v>
      </c>
      <c r="G984" s="12">
        <f t="shared" si="204"/>
        <v>20815</v>
      </c>
      <c r="H984" s="12">
        <f t="shared" si="204"/>
        <v>20235.9</v>
      </c>
      <c r="I984" s="12">
        <f t="shared" si="206"/>
        <v>97.21787172711987</v>
      </c>
      <c r="J984" s="12">
        <f t="shared" si="205"/>
        <v>97.21787172711987</v>
      </c>
    </row>
    <row r="985" spans="1:10" ht="60">
      <c r="A985" s="10" t="s">
        <v>327</v>
      </c>
      <c r="B985" s="11" t="s">
        <v>83</v>
      </c>
      <c r="C985" s="11" t="s">
        <v>52</v>
      </c>
      <c r="D985" s="11" t="s">
        <v>140</v>
      </c>
      <c r="E985" s="11"/>
      <c r="F985" s="12">
        <f>F986+F988</f>
        <v>20815</v>
      </c>
      <c r="G985" s="12">
        <f>G986+G988</f>
        <v>20815</v>
      </c>
      <c r="H985" s="12">
        <f>H986+H988</f>
        <v>20235.9</v>
      </c>
      <c r="I985" s="12">
        <f t="shared" si="206"/>
        <v>97.21787172711987</v>
      </c>
      <c r="J985" s="12">
        <f t="shared" si="205"/>
        <v>97.21787172711987</v>
      </c>
    </row>
    <row r="986" spans="1:10" ht="30">
      <c r="A986" s="13" t="s">
        <v>5</v>
      </c>
      <c r="B986" s="11" t="s">
        <v>83</v>
      </c>
      <c r="C986" s="11" t="s">
        <v>52</v>
      </c>
      <c r="D986" s="11" t="s">
        <v>140</v>
      </c>
      <c r="E986" s="11" t="s">
        <v>3</v>
      </c>
      <c r="F986" s="12">
        <f>F987</f>
        <v>155</v>
      </c>
      <c r="G986" s="12">
        <f>G987</f>
        <v>155</v>
      </c>
      <c r="H986" s="12">
        <f>H987</f>
        <v>150</v>
      </c>
      <c r="I986" s="12">
        <f t="shared" si="206"/>
        <v>96.7741935483871</v>
      </c>
      <c r="J986" s="12">
        <f t="shared" si="205"/>
        <v>96.7741935483871</v>
      </c>
    </row>
    <row r="987" spans="1:10" ht="30">
      <c r="A987" s="13" t="s">
        <v>6</v>
      </c>
      <c r="B987" s="11" t="s">
        <v>83</v>
      </c>
      <c r="C987" s="11" t="s">
        <v>52</v>
      </c>
      <c r="D987" s="11" t="s">
        <v>140</v>
      </c>
      <c r="E987" s="11" t="s">
        <v>4</v>
      </c>
      <c r="F987" s="12">
        <f>'прил 3 '!G928</f>
        <v>155</v>
      </c>
      <c r="G987" s="12">
        <f>'прил 3 '!H928</f>
        <v>155</v>
      </c>
      <c r="H987" s="12">
        <f>'прил 3 '!I928</f>
        <v>150</v>
      </c>
      <c r="I987" s="12">
        <f t="shared" si="206"/>
        <v>96.7741935483871</v>
      </c>
      <c r="J987" s="12">
        <f t="shared" si="205"/>
        <v>96.7741935483871</v>
      </c>
    </row>
    <row r="988" spans="1:10" ht="15">
      <c r="A988" s="10" t="s">
        <v>9</v>
      </c>
      <c r="B988" s="11" t="s">
        <v>83</v>
      </c>
      <c r="C988" s="11" t="s">
        <v>52</v>
      </c>
      <c r="D988" s="11" t="s">
        <v>140</v>
      </c>
      <c r="E988" s="11" t="s">
        <v>7</v>
      </c>
      <c r="F988" s="12">
        <f>F989</f>
        <v>20660</v>
      </c>
      <c r="G988" s="12">
        <f>G989</f>
        <v>20660</v>
      </c>
      <c r="H988" s="12">
        <f>H989</f>
        <v>20085.9</v>
      </c>
      <c r="I988" s="12">
        <f t="shared" si="206"/>
        <v>97.2212003872217</v>
      </c>
      <c r="J988" s="12">
        <f t="shared" si="205"/>
        <v>97.2212003872217</v>
      </c>
    </row>
    <row r="989" spans="1:10" ht="30">
      <c r="A989" s="16" t="s">
        <v>10</v>
      </c>
      <c r="B989" s="11" t="s">
        <v>83</v>
      </c>
      <c r="C989" s="11" t="s">
        <v>52</v>
      </c>
      <c r="D989" s="11" t="s">
        <v>140</v>
      </c>
      <c r="E989" s="11" t="s">
        <v>8</v>
      </c>
      <c r="F989" s="12">
        <f>'прил 3 '!G930</f>
        <v>20660</v>
      </c>
      <c r="G989" s="12">
        <f>'прил 3 '!H930</f>
        <v>20660</v>
      </c>
      <c r="H989" s="12">
        <f>'прил 3 '!I930</f>
        <v>20085.9</v>
      </c>
      <c r="I989" s="12">
        <f t="shared" si="206"/>
        <v>97.2212003872217</v>
      </c>
      <c r="J989" s="12">
        <f t="shared" si="205"/>
        <v>97.2212003872217</v>
      </c>
    </row>
    <row r="990" spans="1:10" ht="15">
      <c r="A990" s="10" t="s">
        <v>560</v>
      </c>
      <c r="B990" s="11" t="s">
        <v>83</v>
      </c>
      <c r="C990" s="11" t="s">
        <v>52</v>
      </c>
      <c r="D990" s="11" t="s">
        <v>214</v>
      </c>
      <c r="E990" s="11"/>
      <c r="F990" s="12">
        <f>F996+F991</f>
        <v>17571.8</v>
      </c>
      <c r="G990" s="12">
        <f>G996+G991</f>
        <v>17571.8</v>
      </c>
      <c r="H990" s="12">
        <f>H996+H991</f>
        <v>17288.9</v>
      </c>
      <c r="I990" s="12">
        <f t="shared" si="206"/>
        <v>98.39003403180097</v>
      </c>
      <c r="J990" s="12">
        <f t="shared" si="205"/>
        <v>98.39003403180097</v>
      </c>
    </row>
    <row r="991" spans="1:10" ht="15">
      <c r="A991" s="10" t="s">
        <v>89</v>
      </c>
      <c r="B991" s="11" t="s">
        <v>83</v>
      </c>
      <c r="C991" s="11" t="s">
        <v>52</v>
      </c>
      <c r="D991" s="20" t="s">
        <v>188</v>
      </c>
      <c r="E991" s="20"/>
      <c r="F991" s="29">
        <f aca="true" t="shared" si="207" ref="F991:H994">F992</f>
        <v>4003.2999999999997</v>
      </c>
      <c r="G991" s="29">
        <f t="shared" si="207"/>
        <v>4003.2999999999997</v>
      </c>
      <c r="H991" s="29">
        <f t="shared" si="207"/>
        <v>4001.9</v>
      </c>
      <c r="I991" s="12">
        <f t="shared" si="206"/>
        <v>99.96502885119777</v>
      </c>
      <c r="J991" s="12">
        <f t="shared" si="205"/>
        <v>99.96502885119777</v>
      </c>
    </row>
    <row r="992" spans="1:10" ht="60">
      <c r="A992" s="13" t="s">
        <v>447</v>
      </c>
      <c r="B992" s="11" t="s">
        <v>83</v>
      </c>
      <c r="C992" s="11" t="s">
        <v>52</v>
      </c>
      <c r="D992" s="20" t="s">
        <v>190</v>
      </c>
      <c r="E992" s="20"/>
      <c r="F992" s="29">
        <f t="shared" si="207"/>
        <v>4003.2999999999997</v>
      </c>
      <c r="G992" s="29">
        <f t="shared" si="207"/>
        <v>4003.2999999999997</v>
      </c>
      <c r="H992" s="29">
        <f t="shared" si="207"/>
        <v>4001.9</v>
      </c>
      <c r="I992" s="12">
        <f t="shared" si="206"/>
        <v>99.96502885119777</v>
      </c>
      <c r="J992" s="12">
        <f t="shared" si="205"/>
        <v>99.96502885119777</v>
      </c>
    </row>
    <row r="993" spans="1:10" ht="15">
      <c r="A993" s="13" t="s">
        <v>378</v>
      </c>
      <c r="B993" s="11" t="s">
        <v>83</v>
      </c>
      <c r="C993" s="11" t="s">
        <v>52</v>
      </c>
      <c r="D993" s="20" t="s">
        <v>377</v>
      </c>
      <c r="E993" s="20"/>
      <c r="F993" s="29">
        <f t="shared" si="207"/>
        <v>4003.2999999999997</v>
      </c>
      <c r="G993" s="29">
        <f t="shared" si="207"/>
        <v>4003.2999999999997</v>
      </c>
      <c r="H993" s="29">
        <f t="shared" si="207"/>
        <v>4001.9</v>
      </c>
      <c r="I993" s="12">
        <f t="shared" si="206"/>
        <v>99.96502885119777</v>
      </c>
      <c r="J993" s="12">
        <f t="shared" si="205"/>
        <v>99.96502885119777</v>
      </c>
    </row>
    <row r="994" spans="1:10" ht="15">
      <c r="A994" s="10" t="s">
        <v>9</v>
      </c>
      <c r="B994" s="11" t="s">
        <v>83</v>
      </c>
      <c r="C994" s="11" t="s">
        <v>52</v>
      </c>
      <c r="D994" s="20" t="s">
        <v>377</v>
      </c>
      <c r="E994" s="11" t="s">
        <v>7</v>
      </c>
      <c r="F994" s="29">
        <f t="shared" si="207"/>
        <v>4003.2999999999997</v>
      </c>
      <c r="G994" s="29">
        <f t="shared" si="207"/>
        <v>4003.2999999999997</v>
      </c>
      <c r="H994" s="29">
        <f t="shared" si="207"/>
        <v>4001.9</v>
      </c>
      <c r="I994" s="12">
        <f t="shared" si="206"/>
        <v>99.96502885119777</v>
      </c>
      <c r="J994" s="12">
        <f t="shared" si="205"/>
        <v>99.96502885119777</v>
      </c>
    </row>
    <row r="995" spans="1:10" ht="30">
      <c r="A995" s="16" t="s">
        <v>10</v>
      </c>
      <c r="B995" s="11" t="s">
        <v>83</v>
      </c>
      <c r="C995" s="11" t="s">
        <v>52</v>
      </c>
      <c r="D995" s="20" t="s">
        <v>377</v>
      </c>
      <c r="E995" s="11" t="s">
        <v>8</v>
      </c>
      <c r="F995" s="29">
        <f>'прил 3 '!G696</f>
        <v>4003.2999999999997</v>
      </c>
      <c r="G995" s="29">
        <f>'прил 3 '!H696</f>
        <v>4003.2999999999997</v>
      </c>
      <c r="H995" s="29">
        <f>'прил 3 '!I696</f>
        <v>4001.9</v>
      </c>
      <c r="I995" s="12">
        <f t="shared" si="206"/>
        <v>99.96502885119777</v>
      </c>
      <c r="J995" s="12">
        <f t="shared" si="205"/>
        <v>99.96502885119777</v>
      </c>
    </row>
    <row r="996" spans="1:10" ht="45">
      <c r="A996" s="13" t="s">
        <v>561</v>
      </c>
      <c r="B996" s="11" t="s">
        <v>83</v>
      </c>
      <c r="C996" s="11" t="s">
        <v>52</v>
      </c>
      <c r="D996" s="11" t="s">
        <v>562</v>
      </c>
      <c r="E996" s="11"/>
      <c r="F996" s="12">
        <f>F997</f>
        <v>13568.5</v>
      </c>
      <c r="G996" s="12">
        <f>G997</f>
        <v>13568.5</v>
      </c>
      <c r="H996" s="12">
        <f>H997</f>
        <v>13287</v>
      </c>
      <c r="I996" s="12">
        <f t="shared" si="206"/>
        <v>97.92534178427977</v>
      </c>
      <c r="J996" s="12">
        <f t="shared" si="205"/>
        <v>97.92534178427977</v>
      </c>
    </row>
    <row r="997" spans="1:10" ht="30">
      <c r="A997" s="13" t="s">
        <v>563</v>
      </c>
      <c r="B997" s="11" t="s">
        <v>83</v>
      </c>
      <c r="C997" s="11" t="s">
        <v>52</v>
      </c>
      <c r="D997" s="11" t="s">
        <v>564</v>
      </c>
      <c r="E997" s="11"/>
      <c r="F997" s="12">
        <f>F1001+F998</f>
        <v>13568.5</v>
      </c>
      <c r="G997" s="12">
        <f>G1001+G998</f>
        <v>13568.5</v>
      </c>
      <c r="H997" s="12">
        <f>H1001+H998</f>
        <v>13287</v>
      </c>
      <c r="I997" s="12">
        <f t="shared" si="206"/>
        <v>97.92534178427977</v>
      </c>
      <c r="J997" s="12">
        <f t="shared" si="205"/>
        <v>97.92534178427977</v>
      </c>
    </row>
    <row r="998" spans="1:10" ht="45">
      <c r="A998" s="13" t="s">
        <v>605</v>
      </c>
      <c r="B998" s="11" t="s">
        <v>83</v>
      </c>
      <c r="C998" s="11" t="s">
        <v>52</v>
      </c>
      <c r="D998" s="11" t="s">
        <v>603</v>
      </c>
      <c r="E998" s="11"/>
      <c r="F998" s="12">
        <f aca="true" t="shared" si="208" ref="F998:H999">F999</f>
        <v>1185.5</v>
      </c>
      <c r="G998" s="12">
        <f t="shared" si="208"/>
        <v>1185.5</v>
      </c>
      <c r="H998" s="12">
        <f t="shared" si="208"/>
        <v>1179</v>
      </c>
      <c r="I998" s="12">
        <f t="shared" si="206"/>
        <v>99.4517081400253</v>
      </c>
      <c r="J998" s="12">
        <f t="shared" si="205"/>
        <v>99.4517081400253</v>
      </c>
    </row>
    <row r="999" spans="1:10" ht="30">
      <c r="A999" s="13" t="s">
        <v>16</v>
      </c>
      <c r="B999" s="11" t="s">
        <v>83</v>
      </c>
      <c r="C999" s="11" t="s">
        <v>52</v>
      </c>
      <c r="D999" s="11" t="s">
        <v>603</v>
      </c>
      <c r="E999" s="11" t="s">
        <v>17</v>
      </c>
      <c r="F999" s="12">
        <f t="shared" si="208"/>
        <v>1185.5</v>
      </c>
      <c r="G999" s="12">
        <f t="shared" si="208"/>
        <v>1185.5</v>
      </c>
      <c r="H999" s="12">
        <f t="shared" si="208"/>
        <v>1179</v>
      </c>
      <c r="I999" s="12">
        <f t="shared" si="206"/>
        <v>99.4517081400253</v>
      </c>
      <c r="J999" s="12">
        <f t="shared" si="205"/>
        <v>99.4517081400253</v>
      </c>
    </row>
    <row r="1000" spans="1:10" ht="15">
      <c r="A1000" s="13" t="s">
        <v>93</v>
      </c>
      <c r="B1000" s="11" t="s">
        <v>83</v>
      </c>
      <c r="C1000" s="11" t="s">
        <v>52</v>
      </c>
      <c r="D1000" s="11" t="s">
        <v>603</v>
      </c>
      <c r="E1000" s="11" t="s">
        <v>92</v>
      </c>
      <c r="F1000" s="12">
        <f>'прил 3 '!G701</f>
        <v>1185.5</v>
      </c>
      <c r="G1000" s="12">
        <f>'прил 3 '!H701</f>
        <v>1185.5</v>
      </c>
      <c r="H1000" s="12">
        <f>'прил 3 '!I701</f>
        <v>1179</v>
      </c>
      <c r="I1000" s="12">
        <f t="shared" si="206"/>
        <v>99.4517081400253</v>
      </c>
      <c r="J1000" s="12">
        <f t="shared" si="205"/>
        <v>99.4517081400253</v>
      </c>
    </row>
    <row r="1001" spans="1:10" ht="60">
      <c r="A1001" s="13" t="s">
        <v>566</v>
      </c>
      <c r="B1001" s="11" t="s">
        <v>83</v>
      </c>
      <c r="C1001" s="11" t="s">
        <v>52</v>
      </c>
      <c r="D1001" s="11" t="s">
        <v>565</v>
      </c>
      <c r="E1001" s="11"/>
      <c r="F1001" s="12">
        <f aca="true" t="shared" si="209" ref="F1001:H1002">F1002</f>
        <v>12383</v>
      </c>
      <c r="G1001" s="12">
        <f t="shared" si="209"/>
        <v>12383</v>
      </c>
      <c r="H1001" s="12">
        <f t="shared" si="209"/>
        <v>12108</v>
      </c>
      <c r="I1001" s="12">
        <f t="shared" si="206"/>
        <v>97.7792134377776</v>
      </c>
      <c r="J1001" s="12">
        <f t="shared" si="205"/>
        <v>97.7792134377776</v>
      </c>
    </row>
    <row r="1002" spans="1:10" ht="30">
      <c r="A1002" s="13" t="s">
        <v>16</v>
      </c>
      <c r="B1002" s="11" t="s">
        <v>83</v>
      </c>
      <c r="C1002" s="11" t="s">
        <v>52</v>
      </c>
      <c r="D1002" s="11" t="s">
        <v>565</v>
      </c>
      <c r="E1002" s="11" t="s">
        <v>17</v>
      </c>
      <c r="F1002" s="12">
        <f t="shared" si="209"/>
        <v>12383</v>
      </c>
      <c r="G1002" s="12">
        <f t="shared" si="209"/>
        <v>12383</v>
      </c>
      <c r="H1002" s="12">
        <f t="shared" si="209"/>
        <v>12108</v>
      </c>
      <c r="I1002" s="12">
        <f t="shared" si="206"/>
        <v>97.7792134377776</v>
      </c>
      <c r="J1002" s="12">
        <f t="shared" si="205"/>
        <v>97.7792134377776</v>
      </c>
    </row>
    <row r="1003" spans="1:10" ht="15">
      <c r="A1003" s="13" t="s">
        <v>93</v>
      </c>
      <c r="B1003" s="11" t="s">
        <v>83</v>
      </c>
      <c r="C1003" s="11" t="s">
        <v>52</v>
      </c>
      <c r="D1003" s="11" t="s">
        <v>565</v>
      </c>
      <c r="E1003" s="11" t="s">
        <v>92</v>
      </c>
      <c r="F1003" s="12">
        <f>'прил 3 '!G704</f>
        <v>12383</v>
      </c>
      <c r="G1003" s="12">
        <f>'прил 3 '!H704</f>
        <v>12383</v>
      </c>
      <c r="H1003" s="12">
        <f>'прил 3 '!I704</f>
        <v>12108</v>
      </c>
      <c r="I1003" s="12">
        <f t="shared" si="206"/>
        <v>97.7792134377776</v>
      </c>
      <c r="J1003" s="12">
        <f t="shared" si="205"/>
        <v>97.7792134377776</v>
      </c>
    </row>
    <row r="1004" spans="1:10" ht="15">
      <c r="A1004" s="13" t="s">
        <v>694</v>
      </c>
      <c r="B1004" s="11" t="s">
        <v>83</v>
      </c>
      <c r="C1004" s="11" t="s">
        <v>54</v>
      </c>
      <c r="D1004" s="11"/>
      <c r="E1004" s="11"/>
      <c r="F1004" s="12">
        <f aca="true" t="shared" si="210" ref="F1004:H1007">F1005</f>
        <v>100</v>
      </c>
      <c r="G1004" s="12">
        <f t="shared" si="210"/>
        <v>100</v>
      </c>
      <c r="H1004" s="12">
        <f t="shared" si="210"/>
        <v>100</v>
      </c>
      <c r="I1004" s="12">
        <f t="shared" si="206"/>
        <v>100</v>
      </c>
      <c r="J1004" s="12">
        <f t="shared" si="205"/>
        <v>100</v>
      </c>
    </row>
    <row r="1005" spans="1:10" ht="15">
      <c r="A1005" s="14" t="s">
        <v>341</v>
      </c>
      <c r="B1005" s="11" t="s">
        <v>83</v>
      </c>
      <c r="C1005" s="11" t="s">
        <v>54</v>
      </c>
      <c r="D1005" s="11" t="s">
        <v>161</v>
      </c>
      <c r="E1005" s="11"/>
      <c r="F1005" s="12">
        <f t="shared" si="210"/>
        <v>100</v>
      </c>
      <c r="G1005" s="12">
        <f t="shared" si="210"/>
        <v>100</v>
      </c>
      <c r="H1005" s="12">
        <f t="shared" si="210"/>
        <v>100</v>
      </c>
      <c r="I1005" s="12">
        <f t="shared" si="206"/>
        <v>100</v>
      </c>
      <c r="J1005" s="12">
        <f t="shared" si="205"/>
        <v>100</v>
      </c>
    </row>
    <row r="1006" spans="1:10" ht="30">
      <c r="A1006" s="13" t="s">
        <v>589</v>
      </c>
      <c r="B1006" s="11" t="s">
        <v>83</v>
      </c>
      <c r="C1006" s="11" t="s">
        <v>54</v>
      </c>
      <c r="D1006" s="11" t="s">
        <v>588</v>
      </c>
      <c r="E1006" s="11"/>
      <c r="F1006" s="12">
        <f t="shared" si="210"/>
        <v>100</v>
      </c>
      <c r="G1006" s="12">
        <f t="shared" si="210"/>
        <v>100</v>
      </c>
      <c r="H1006" s="12">
        <f t="shared" si="210"/>
        <v>100</v>
      </c>
      <c r="I1006" s="12">
        <f t="shared" si="206"/>
        <v>100</v>
      </c>
      <c r="J1006" s="12">
        <f t="shared" si="205"/>
        <v>100</v>
      </c>
    </row>
    <row r="1007" spans="1:10" ht="30">
      <c r="A1007" s="13" t="s">
        <v>21</v>
      </c>
      <c r="B1007" s="11" t="s">
        <v>83</v>
      </c>
      <c r="C1007" s="11" t="s">
        <v>54</v>
      </c>
      <c r="D1007" s="11" t="s">
        <v>588</v>
      </c>
      <c r="E1007" s="11" t="s">
        <v>20</v>
      </c>
      <c r="F1007" s="12">
        <f t="shared" si="210"/>
        <v>100</v>
      </c>
      <c r="G1007" s="12">
        <f t="shared" si="210"/>
        <v>100</v>
      </c>
      <c r="H1007" s="12">
        <f t="shared" si="210"/>
        <v>100</v>
      </c>
      <c r="I1007" s="12">
        <f t="shared" si="206"/>
        <v>100</v>
      </c>
      <c r="J1007" s="12">
        <f t="shared" si="205"/>
        <v>100</v>
      </c>
    </row>
    <row r="1008" spans="1:10" ht="30">
      <c r="A1008" s="13" t="s">
        <v>101</v>
      </c>
      <c r="B1008" s="11" t="s">
        <v>83</v>
      </c>
      <c r="C1008" s="11" t="s">
        <v>54</v>
      </c>
      <c r="D1008" s="11" t="s">
        <v>588</v>
      </c>
      <c r="E1008" s="11" t="s">
        <v>100</v>
      </c>
      <c r="F1008" s="12">
        <f>'прил 3 '!G709</f>
        <v>100</v>
      </c>
      <c r="G1008" s="12">
        <f>'прил 3 '!H709</f>
        <v>100</v>
      </c>
      <c r="H1008" s="12">
        <f>'прил 3 '!I709</f>
        <v>100</v>
      </c>
      <c r="I1008" s="12">
        <f t="shared" si="206"/>
        <v>100</v>
      </c>
      <c r="J1008" s="12">
        <f t="shared" si="205"/>
        <v>100</v>
      </c>
    </row>
    <row r="1009" spans="1:10" ht="15">
      <c r="A1009" s="21" t="s">
        <v>39</v>
      </c>
      <c r="B1009" s="1" t="s">
        <v>56</v>
      </c>
      <c r="C1009" s="1"/>
      <c r="D1009" s="1"/>
      <c r="E1009" s="1"/>
      <c r="F1009" s="9">
        <f>F1010+F1037</f>
        <v>87769.29999999999</v>
      </c>
      <c r="G1009" s="9">
        <f>G1010+G1037</f>
        <v>87769.29999999999</v>
      </c>
      <c r="H1009" s="9">
        <f>H1010+H1037</f>
        <v>78538.3</v>
      </c>
      <c r="I1009" s="9">
        <f t="shared" si="206"/>
        <v>89.48265509694166</v>
      </c>
      <c r="J1009" s="9">
        <f t="shared" si="205"/>
        <v>89.48265509694166</v>
      </c>
    </row>
    <row r="1010" spans="1:10" ht="15">
      <c r="A1010" s="10" t="s">
        <v>32</v>
      </c>
      <c r="B1010" s="11" t="s">
        <v>56</v>
      </c>
      <c r="C1010" s="11" t="s">
        <v>46</v>
      </c>
      <c r="D1010" s="11"/>
      <c r="E1010" s="11"/>
      <c r="F1010" s="12">
        <f>F1011</f>
        <v>39699.2</v>
      </c>
      <c r="G1010" s="12">
        <f>G1011</f>
        <v>39699.2</v>
      </c>
      <c r="H1010" s="12">
        <f>H1011</f>
        <v>35797.4</v>
      </c>
      <c r="I1010" s="12">
        <f t="shared" si="206"/>
        <v>90.17159035950347</v>
      </c>
      <c r="J1010" s="12">
        <f t="shared" si="205"/>
        <v>90.17159035950347</v>
      </c>
    </row>
    <row r="1011" spans="1:10" ht="45">
      <c r="A1011" s="13" t="s">
        <v>663</v>
      </c>
      <c r="B1011" s="11" t="s">
        <v>56</v>
      </c>
      <c r="C1011" s="11" t="s">
        <v>46</v>
      </c>
      <c r="D1011" s="11" t="s">
        <v>185</v>
      </c>
      <c r="E1011" s="11"/>
      <c r="F1011" s="12">
        <f>F1012+F1025</f>
        <v>39699.2</v>
      </c>
      <c r="G1011" s="12">
        <f>G1012+G1025</f>
        <v>39699.2</v>
      </c>
      <c r="H1011" s="12">
        <f>H1012+H1025</f>
        <v>35797.4</v>
      </c>
      <c r="I1011" s="12">
        <f t="shared" si="206"/>
        <v>90.17159035950347</v>
      </c>
      <c r="J1011" s="12">
        <f t="shared" si="205"/>
        <v>90.17159035950347</v>
      </c>
    </row>
    <row r="1012" spans="1:10" ht="30">
      <c r="A1012" s="13" t="s">
        <v>110</v>
      </c>
      <c r="B1012" s="11" t="s">
        <v>56</v>
      </c>
      <c r="C1012" s="11" t="s">
        <v>46</v>
      </c>
      <c r="D1012" s="11" t="s">
        <v>186</v>
      </c>
      <c r="E1012" s="11"/>
      <c r="F1012" s="12">
        <f>F1013+F1017+F1021</f>
        <v>20546.4</v>
      </c>
      <c r="G1012" s="12">
        <f>G1013+G1017+G1021</f>
        <v>20546.4</v>
      </c>
      <c r="H1012" s="12">
        <f>H1013+H1017+H1021</f>
        <v>20418.9</v>
      </c>
      <c r="I1012" s="12">
        <f t="shared" si="206"/>
        <v>99.37945333489078</v>
      </c>
      <c r="J1012" s="12">
        <f t="shared" si="205"/>
        <v>99.37945333489078</v>
      </c>
    </row>
    <row r="1013" spans="1:10" ht="30">
      <c r="A1013" s="14" t="s">
        <v>424</v>
      </c>
      <c r="B1013" s="11" t="s">
        <v>56</v>
      </c>
      <c r="C1013" s="11" t="s">
        <v>46</v>
      </c>
      <c r="D1013" s="11" t="s">
        <v>425</v>
      </c>
      <c r="E1013" s="11"/>
      <c r="F1013" s="12">
        <f aca="true" t="shared" si="211" ref="F1013:H1015">F1014</f>
        <v>426</v>
      </c>
      <c r="G1013" s="12">
        <f t="shared" si="211"/>
        <v>426</v>
      </c>
      <c r="H1013" s="12">
        <f t="shared" si="211"/>
        <v>424.5</v>
      </c>
      <c r="I1013" s="12">
        <f t="shared" si="206"/>
        <v>99.64788732394366</v>
      </c>
      <c r="J1013" s="12">
        <f t="shared" si="205"/>
        <v>99.64788732394366</v>
      </c>
    </row>
    <row r="1014" spans="1:10" ht="30">
      <c r="A1014" s="13" t="s">
        <v>427</v>
      </c>
      <c r="B1014" s="11" t="s">
        <v>56</v>
      </c>
      <c r="C1014" s="11" t="s">
        <v>46</v>
      </c>
      <c r="D1014" s="11" t="s">
        <v>426</v>
      </c>
      <c r="E1014" s="11"/>
      <c r="F1014" s="12">
        <f t="shared" si="211"/>
        <v>426</v>
      </c>
      <c r="G1014" s="12">
        <f t="shared" si="211"/>
        <v>426</v>
      </c>
      <c r="H1014" s="12">
        <f t="shared" si="211"/>
        <v>424.5</v>
      </c>
      <c r="I1014" s="12">
        <f t="shared" si="206"/>
        <v>99.64788732394366</v>
      </c>
      <c r="J1014" s="12">
        <f t="shared" si="205"/>
        <v>99.64788732394366</v>
      </c>
    </row>
    <row r="1015" spans="1:10" ht="30">
      <c r="A1015" s="13" t="s">
        <v>5</v>
      </c>
      <c r="B1015" s="11" t="s">
        <v>56</v>
      </c>
      <c r="C1015" s="11" t="s">
        <v>46</v>
      </c>
      <c r="D1015" s="11" t="s">
        <v>426</v>
      </c>
      <c r="E1015" s="11" t="s">
        <v>3</v>
      </c>
      <c r="F1015" s="12">
        <f t="shared" si="211"/>
        <v>426</v>
      </c>
      <c r="G1015" s="12">
        <f t="shared" si="211"/>
        <v>426</v>
      </c>
      <c r="H1015" s="12">
        <f t="shared" si="211"/>
        <v>424.5</v>
      </c>
      <c r="I1015" s="12">
        <f t="shared" si="206"/>
        <v>99.64788732394366</v>
      </c>
      <c r="J1015" s="12">
        <f t="shared" si="205"/>
        <v>99.64788732394366</v>
      </c>
    </row>
    <row r="1016" spans="1:10" ht="30">
      <c r="A1016" s="13" t="s">
        <v>6</v>
      </c>
      <c r="B1016" s="11" t="s">
        <v>56</v>
      </c>
      <c r="C1016" s="11" t="s">
        <v>46</v>
      </c>
      <c r="D1016" s="11" t="s">
        <v>426</v>
      </c>
      <c r="E1016" s="11" t="s">
        <v>4</v>
      </c>
      <c r="F1016" s="12">
        <f>'прил 3 '!G1084</f>
        <v>426</v>
      </c>
      <c r="G1016" s="12">
        <f>'прил 3 '!H1084</f>
        <v>426</v>
      </c>
      <c r="H1016" s="12">
        <f>'прил 3 '!I1084</f>
        <v>424.5</v>
      </c>
      <c r="I1016" s="12">
        <f t="shared" si="206"/>
        <v>99.64788732394366</v>
      </c>
      <c r="J1016" s="12">
        <f t="shared" si="205"/>
        <v>99.64788732394366</v>
      </c>
    </row>
    <row r="1017" spans="1:10" ht="30">
      <c r="A1017" s="14" t="s">
        <v>428</v>
      </c>
      <c r="B1017" s="11" t="s">
        <v>56</v>
      </c>
      <c r="C1017" s="11" t="s">
        <v>46</v>
      </c>
      <c r="D1017" s="11" t="s">
        <v>429</v>
      </c>
      <c r="E1017" s="11"/>
      <c r="F1017" s="12">
        <f aca="true" t="shared" si="212" ref="F1017:H1019">F1018</f>
        <v>19636.4</v>
      </c>
      <c r="G1017" s="12">
        <f t="shared" si="212"/>
        <v>19636.4</v>
      </c>
      <c r="H1017" s="12">
        <f t="shared" si="212"/>
        <v>19636.4</v>
      </c>
      <c r="I1017" s="12">
        <f t="shared" si="206"/>
        <v>100</v>
      </c>
      <c r="J1017" s="12">
        <f t="shared" si="205"/>
        <v>100</v>
      </c>
    </row>
    <row r="1018" spans="1:10" ht="30">
      <c r="A1018" s="10" t="s">
        <v>388</v>
      </c>
      <c r="B1018" s="11" t="s">
        <v>56</v>
      </c>
      <c r="C1018" s="11" t="s">
        <v>46</v>
      </c>
      <c r="D1018" s="11" t="s">
        <v>430</v>
      </c>
      <c r="E1018" s="11"/>
      <c r="F1018" s="12">
        <f t="shared" si="212"/>
        <v>19636.4</v>
      </c>
      <c r="G1018" s="12">
        <f t="shared" si="212"/>
        <v>19636.4</v>
      </c>
      <c r="H1018" s="12">
        <f t="shared" si="212"/>
        <v>19636.4</v>
      </c>
      <c r="I1018" s="12">
        <f t="shared" si="206"/>
        <v>100</v>
      </c>
      <c r="J1018" s="12">
        <f t="shared" si="205"/>
        <v>100</v>
      </c>
    </row>
    <row r="1019" spans="1:10" ht="30">
      <c r="A1019" s="13" t="s">
        <v>21</v>
      </c>
      <c r="B1019" s="11" t="s">
        <v>56</v>
      </c>
      <c r="C1019" s="11" t="s">
        <v>46</v>
      </c>
      <c r="D1019" s="11" t="s">
        <v>430</v>
      </c>
      <c r="E1019" s="11" t="s">
        <v>20</v>
      </c>
      <c r="F1019" s="12">
        <f t="shared" si="212"/>
        <v>19636.4</v>
      </c>
      <c r="G1019" s="12">
        <f t="shared" si="212"/>
        <v>19636.4</v>
      </c>
      <c r="H1019" s="12">
        <f t="shared" si="212"/>
        <v>19636.4</v>
      </c>
      <c r="I1019" s="12">
        <f t="shared" si="206"/>
        <v>100</v>
      </c>
      <c r="J1019" s="12">
        <f t="shared" si="205"/>
        <v>100</v>
      </c>
    </row>
    <row r="1020" spans="1:10" ht="15">
      <c r="A1020" s="13" t="s">
        <v>74</v>
      </c>
      <c r="B1020" s="11" t="s">
        <v>56</v>
      </c>
      <c r="C1020" s="11" t="s">
        <v>46</v>
      </c>
      <c r="D1020" s="11" t="s">
        <v>430</v>
      </c>
      <c r="E1020" s="11" t="s">
        <v>73</v>
      </c>
      <c r="F1020" s="12">
        <f>'прил 3 '!G1088</f>
        <v>19636.4</v>
      </c>
      <c r="G1020" s="12">
        <f>'прил 3 '!H1088</f>
        <v>19636.4</v>
      </c>
      <c r="H1020" s="12">
        <f>'прил 3 '!I1088</f>
        <v>19636.4</v>
      </c>
      <c r="I1020" s="12">
        <f t="shared" si="206"/>
        <v>100</v>
      </c>
      <c r="J1020" s="12">
        <f t="shared" si="205"/>
        <v>100</v>
      </c>
    </row>
    <row r="1021" spans="1:10" ht="45">
      <c r="A1021" s="13" t="s">
        <v>600</v>
      </c>
      <c r="B1021" s="11" t="s">
        <v>56</v>
      </c>
      <c r="C1021" s="11" t="s">
        <v>46</v>
      </c>
      <c r="D1021" s="11" t="s">
        <v>599</v>
      </c>
      <c r="E1021" s="11"/>
      <c r="F1021" s="12">
        <f aca="true" t="shared" si="213" ref="F1021:H1023">F1022</f>
        <v>484</v>
      </c>
      <c r="G1021" s="12">
        <f t="shared" si="213"/>
        <v>484</v>
      </c>
      <c r="H1021" s="12">
        <f t="shared" si="213"/>
        <v>358</v>
      </c>
      <c r="I1021" s="12">
        <f t="shared" si="206"/>
        <v>73.96694214876032</v>
      </c>
      <c r="J1021" s="12">
        <f t="shared" si="205"/>
        <v>73.96694214876032</v>
      </c>
    </row>
    <row r="1022" spans="1:10" ht="30">
      <c r="A1022" s="13" t="s">
        <v>601</v>
      </c>
      <c r="B1022" s="11" t="s">
        <v>56</v>
      </c>
      <c r="C1022" s="11" t="s">
        <v>46</v>
      </c>
      <c r="D1022" s="11" t="s">
        <v>598</v>
      </c>
      <c r="E1022" s="11"/>
      <c r="F1022" s="12">
        <f t="shared" si="213"/>
        <v>484</v>
      </c>
      <c r="G1022" s="12">
        <f t="shared" si="213"/>
        <v>484</v>
      </c>
      <c r="H1022" s="12">
        <f t="shared" si="213"/>
        <v>358</v>
      </c>
      <c r="I1022" s="12">
        <f t="shared" si="206"/>
        <v>73.96694214876032</v>
      </c>
      <c r="J1022" s="12">
        <f t="shared" si="205"/>
        <v>73.96694214876032</v>
      </c>
    </row>
    <row r="1023" spans="1:10" ht="30">
      <c r="A1023" s="13" t="s">
        <v>5</v>
      </c>
      <c r="B1023" s="11" t="s">
        <v>56</v>
      </c>
      <c r="C1023" s="11" t="s">
        <v>46</v>
      </c>
      <c r="D1023" s="11" t="s">
        <v>598</v>
      </c>
      <c r="E1023" s="11" t="s">
        <v>3</v>
      </c>
      <c r="F1023" s="12">
        <f t="shared" si="213"/>
        <v>484</v>
      </c>
      <c r="G1023" s="12">
        <f t="shared" si="213"/>
        <v>484</v>
      </c>
      <c r="H1023" s="12">
        <f t="shared" si="213"/>
        <v>358</v>
      </c>
      <c r="I1023" s="12">
        <f t="shared" si="206"/>
        <v>73.96694214876032</v>
      </c>
      <c r="J1023" s="12">
        <f t="shared" si="205"/>
        <v>73.96694214876032</v>
      </c>
    </row>
    <row r="1024" spans="1:10" ht="30">
      <c r="A1024" s="13" t="s">
        <v>6</v>
      </c>
      <c r="B1024" s="11" t="s">
        <v>56</v>
      </c>
      <c r="C1024" s="11" t="s">
        <v>46</v>
      </c>
      <c r="D1024" s="11" t="s">
        <v>598</v>
      </c>
      <c r="E1024" s="11" t="s">
        <v>4</v>
      </c>
      <c r="F1024" s="12">
        <f>'прил 3 '!G1092</f>
        <v>484</v>
      </c>
      <c r="G1024" s="12">
        <f>'прил 3 '!H1092</f>
        <v>484</v>
      </c>
      <c r="H1024" s="12">
        <f>'прил 3 '!I1092</f>
        <v>358</v>
      </c>
      <c r="I1024" s="12">
        <f t="shared" si="206"/>
        <v>73.96694214876032</v>
      </c>
      <c r="J1024" s="12">
        <f t="shared" si="205"/>
        <v>73.96694214876032</v>
      </c>
    </row>
    <row r="1025" spans="1:10" ht="30">
      <c r="A1025" s="13" t="s">
        <v>625</v>
      </c>
      <c r="B1025" s="11" t="s">
        <v>56</v>
      </c>
      <c r="C1025" s="11" t="s">
        <v>46</v>
      </c>
      <c r="D1025" s="11" t="s">
        <v>624</v>
      </c>
      <c r="E1025" s="11"/>
      <c r="F1025" s="12">
        <f>F1026+F1033</f>
        <v>19152.8</v>
      </c>
      <c r="G1025" s="12">
        <f>G1026+G1033</f>
        <v>19152.8</v>
      </c>
      <c r="H1025" s="12">
        <f>H1026+H1033</f>
        <v>15378.5</v>
      </c>
      <c r="I1025" s="12">
        <f t="shared" si="206"/>
        <v>80.29374295142226</v>
      </c>
      <c r="J1025" s="12">
        <f t="shared" si="205"/>
        <v>80.29374295142226</v>
      </c>
    </row>
    <row r="1026" spans="1:10" ht="30">
      <c r="A1026" s="13" t="s">
        <v>626</v>
      </c>
      <c r="B1026" s="11" t="s">
        <v>56</v>
      </c>
      <c r="C1026" s="11" t="s">
        <v>46</v>
      </c>
      <c r="D1026" s="11" t="s">
        <v>628</v>
      </c>
      <c r="E1026" s="11"/>
      <c r="F1026" s="12">
        <f>F1030+F1027</f>
        <v>957.5</v>
      </c>
      <c r="G1026" s="12">
        <f>G1030+G1027</f>
        <v>957.5</v>
      </c>
      <c r="H1026" s="12">
        <f>H1030+H1027</f>
        <v>91.2</v>
      </c>
      <c r="I1026" s="12">
        <f t="shared" si="206"/>
        <v>9.524804177545693</v>
      </c>
      <c r="J1026" s="12">
        <f t="shared" si="205"/>
        <v>9.524804177545693</v>
      </c>
    </row>
    <row r="1027" spans="1:10" ht="45">
      <c r="A1027" s="46" t="s">
        <v>697</v>
      </c>
      <c r="B1027" s="11" t="s">
        <v>56</v>
      </c>
      <c r="C1027" s="11" t="s">
        <v>46</v>
      </c>
      <c r="D1027" s="11" t="s">
        <v>696</v>
      </c>
      <c r="E1027" s="11"/>
      <c r="F1027" s="12">
        <f aca="true" t="shared" si="214" ref="F1027:H1028">F1028</f>
        <v>95.5</v>
      </c>
      <c r="G1027" s="12">
        <f t="shared" si="214"/>
        <v>95.5</v>
      </c>
      <c r="H1027" s="12">
        <f t="shared" si="214"/>
        <v>91.2</v>
      </c>
      <c r="I1027" s="12">
        <f t="shared" si="206"/>
        <v>95.49738219895289</v>
      </c>
      <c r="J1027" s="12">
        <f t="shared" si="205"/>
        <v>95.49738219895289</v>
      </c>
    </row>
    <row r="1028" spans="1:10" ht="30">
      <c r="A1028" s="13" t="s">
        <v>5</v>
      </c>
      <c r="B1028" s="11" t="s">
        <v>56</v>
      </c>
      <c r="C1028" s="11" t="s">
        <v>46</v>
      </c>
      <c r="D1028" s="11" t="s">
        <v>696</v>
      </c>
      <c r="E1028" s="11" t="s">
        <v>3</v>
      </c>
      <c r="F1028" s="12">
        <f t="shared" si="214"/>
        <v>95.5</v>
      </c>
      <c r="G1028" s="12">
        <f t="shared" si="214"/>
        <v>95.5</v>
      </c>
      <c r="H1028" s="12">
        <f t="shared" si="214"/>
        <v>91.2</v>
      </c>
      <c r="I1028" s="12">
        <f t="shared" si="206"/>
        <v>95.49738219895289</v>
      </c>
      <c r="J1028" s="12">
        <f t="shared" si="205"/>
        <v>95.49738219895289</v>
      </c>
    </row>
    <row r="1029" spans="1:10" ht="30">
      <c r="A1029" s="13" t="s">
        <v>6</v>
      </c>
      <c r="B1029" s="11" t="s">
        <v>56</v>
      </c>
      <c r="C1029" s="11" t="s">
        <v>46</v>
      </c>
      <c r="D1029" s="11" t="s">
        <v>696</v>
      </c>
      <c r="E1029" s="11" t="s">
        <v>4</v>
      </c>
      <c r="F1029" s="12">
        <f>'прил 3 '!G1097</f>
        <v>95.5</v>
      </c>
      <c r="G1029" s="12">
        <f>'прил 3 '!H1097</f>
        <v>95.5</v>
      </c>
      <c r="H1029" s="12">
        <f>'прил 3 '!I1097</f>
        <v>91.2</v>
      </c>
      <c r="I1029" s="12">
        <f t="shared" si="206"/>
        <v>95.49738219895289</v>
      </c>
      <c r="J1029" s="12">
        <f t="shared" si="205"/>
        <v>95.49738219895289</v>
      </c>
    </row>
    <row r="1030" spans="1:10" ht="45">
      <c r="A1030" s="13" t="s">
        <v>627</v>
      </c>
      <c r="B1030" s="11" t="s">
        <v>56</v>
      </c>
      <c r="C1030" s="11" t="s">
        <v>46</v>
      </c>
      <c r="D1030" s="11" t="s">
        <v>629</v>
      </c>
      <c r="E1030" s="11"/>
      <c r="F1030" s="12">
        <f aca="true" t="shared" si="215" ref="F1030:H1031">F1031</f>
        <v>862</v>
      </c>
      <c r="G1030" s="12">
        <f t="shared" si="215"/>
        <v>862</v>
      </c>
      <c r="H1030" s="12">
        <f t="shared" si="215"/>
        <v>0</v>
      </c>
      <c r="I1030" s="12">
        <f t="shared" si="206"/>
        <v>0</v>
      </c>
      <c r="J1030" s="12">
        <f t="shared" si="205"/>
        <v>0</v>
      </c>
    </row>
    <row r="1031" spans="1:10" ht="30">
      <c r="A1031" s="13" t="s">
        <v>16</v>
      </c>
      <c r="B1031" s="11" t="s">
        <v>56</v>
      </c>
      <c r="C1031" s="11" t="s">
        <v>46</v>
      </c>
      <c r="D1031" s="11" t="s">
        <v>629</v>
      </c>
      <c r="E1031" s="11" t="s">
        <v>17</v>
      </c>
      <c r="F1031" s="12">
        <f t="shared" si="215"/>
        <v>862</v>
      </c>
      <c r="G1031" s="12">
        <f t="shared" si="215"/>
        <v>862</v>
      </c>
      <c r="H1031" s="12">
        <f t="shared" si="215"/>
        <v>0</v>
      </c>
      <c r="I1031" s="12">
        <f t="shared" si="206"/>
        <v>0</v>
      </c>
      <c r="J1031" s="12">
        <f t="shared" si="205"/>
        <v>0</v>
      </c>
    </row>
    <row r="1032" spans="1:10" ht="15">
      <c r="A1032" s="13" t="s">
        <v>93</v>
      </c>
      <c r="B1032" s="11" t="s">
        <v>56</v>
      </c>
      <c r="C1032" s="11" t="s">
        <v>46</v>
      </c>
      <c r="D1032" s="11" t="s">
        <v>629</v>
      </c>
      <c r="E1032" s="11" t="s">
        <v>92</v>
      </c>
      <c r="F1032" s="12">
        <f>'прил 3 '!G1100</f>
        <v>862</v>
      </c>
      <c r="G1032" s="12">
        <f>'прил 3 '!H1100</f>
        <v>862</v>
      </c>
      <c r="H1032" s="12">
        <f>'прил 3 '!I1100</f>
        <v>0</v>
      </c>
      <c r="I1032" s="12">
        <f t="shared" si="206"/>
        <v>0</v>
      </c>
      <c r="J1032" s="12">
        <f t="shared" si="205"/>
        <v>0</v>
      </c>
    </row>
    <row r="1033" spans="1:10" ht="15">
      <c r="A1033" s="13" t="s">
        <v>631</v>
      </c>
      <c r="B1033" s="11" t="s">
        <v>56</v>
      </c>
      <c r="C1033" s="11" t="s">
        <v>46</v>
      </c>
      <c r="D1033" s="11" t="s">
        <v>630</v>
      </c>
      <c r="E1033" s="11"/>
      <c r="F1033" s="12">
        <f aca="true" t="shared" si="216" ref="F1033:H1035">F1034</f>
        <v>18195.3</v>
      </c>
      <c r="G1033" s="12">
        <f t="shared" si="216"/>
        <v>18195.3</v>
      </c>
      <c r="H1033" s="12">
        <f t="shared" si="216"/>
        <v>15287.3</v>
      </c>
      <c r="I1033" s="12">
        <f t="shared" si="206"/>
        <v>84.01785076365874</v>
      </c>
      <c r="J1033" s="12">
        <f t="shared" si="205"/>
        <v>84.01785076365874</v>
      </c>
    </row>
    <row r="1034" spans="1:10" ht="30">
      <c r="A1034" s="13" t="s">
        <v>632</v>
      </c>
      <c r="B1034" s="11" t="s">
        <v>56</v>
      </c>
      <c r="C1034" s="11" t="s">
        <v>46</v>
      </c>
      <c r="D1034" s="11" t="s">
        <v>633</v>
      </c>
      <c r="E1034" s="11"/>
      <c r="F1034" s="12">
        <f t="shared" si="216"/>
        <v>18195.3</v>
      </c>
      <c r="G1034" s="12">
        <f t="shared" si="216"/>
        <v>18195.3</v>
      </c>
      <c r="H1034" s="12">
        <f t="shared" si="216"/>
        <v>15287.3</v>
      </c>
      <c r="I1034" s="12">
        <f t="shared" si="206"/>
        <v>84.01785076365874</v>
      </c>
      <c r="J1034" s="12">
        <f t="shared" si="205"/>
        <v>84.01785076365874</v>
      </c>
    </row>
    <row r="1035" spans="1:10" ht="30">
      <c r="A1035" s="13" t="s">
        <v>16</v>
      </c>
      <c r="B1035" s="11" t="s">
        <v>56</v>
      </c>
      <c r="C1035" s="11" t="s">
        <v>46</v>
      </c>
      <c r="D1035" s="11" t="s">
        <v>633</v>
      </c>
      <c r="E1035" s="11" t="s">
        <v>17</v>
      </c>
      <c r="F1035" s="12">
        <f t="shared" si="216"/>
        <v>18195.3</v>
      </c>
      <c r="G1035" s="12">
        <f t="shared" si="216"/>
        <v>18195.3</v>
      </c>
      <c r="H1035" s="12">
        <f t="shared" si="216"/>
        <v>15287.3</v>
      </c>
      <c r="I1035" s="12">
        <f t="shared" si="206"/>
        <v>84.01785076365874</v>
      </c>
      <c r="J1035" s="12">
        <f t="shared" si="205"/>
        <v>84.01785076365874</v>
      </c>
    </row>
    <row r="1036" spans="1:10" ht="15">
      <c r="A1036" s="13" t="s">
        <v>93</v>
      </c>
      <c r="B1036" s="11" t="s">
        <v>56</v>
      </c>
      <c r="C1036" s="11" t="s">
        <v>46</v>
      </c>
      <c r="D1036" s="11" t="s">
        <v>633</v>
      </c>
      <c r="E1036" s="11" t="s">
        <v>92</v>
      </c>
      <c r="F1036" s="12">
        <f>'прил 3 '!G1104</f>
        <v>18195.3</v>
      </c>
      <c r="G1036" s="12">
        <f>'прил 3 '!H1104</f>
        <v>18195.3</v>
      </c>
      <c r="H1036" s="12">
        <f>'прил 3 '!I1104</f>
        <v>15287.3</v>
      </c>
      <c r="I1036" s="12">
        <f t="shared" si="206"/>
        <v>84.01785076365874</v>
      </c>
      <c r="J1036" s="12">
        <f t="shared" si="205"/>
        <v>84.01785076365874</v>
      </c>
    </row>
    <row r="1037" spans="1:10" ht="15">
      <c r="A1037" s="13" t="s">
        <v>431</v>
      </c>
      <c r="B1037" s="11" t="s">
        <v>56</v>
      </c>
      <c r="C1037" s="11" t="s">
        <v>49</v>
      </c>
      <c r="D1037" s="11"/>
      <c r="E1037" s="11"/>
      <c r="F1037" s="29">
        <f>F1038+F1050+F1056+F1044</f>
        <v>48070.1</v>
      </c>
      <c r="G1037" s="29">
        <f>G1038+G1050+G1056+G1044</f>
        <v>48070.1</v>
      </c>
      <c r="H1037" s="29">
        <f>H1038+H1050+H1056+H1044</f>
        <v>42740.9</v>
      </c>
      <c r="I1037" s="12">
        <f t="shared" si="206"/>
        <v>88.91369063097436</v>
      </c>
      <c r="J1037" s="12">
        <f t="shared" si="205"/>
        <v>88.91369063097436</v>
      </c>
    </row>
    <row r="1038" spans="1:10" ht="45">
      <c r="A1038" s="13" t="s">
        <v>663</v>
      </c>
      <c r="B1038" s="11" t="s">
        <v>56</v>
      </c>
      <c r="C1038" s="11" t="s">
        <v>49</v>
      </c>
      <c r="D1038" s="11" t="s">
        <v>185</v>
      </c>
      <c r="E1038" s="11"/>
      <c r="F1038" s="29">
        <f aca="true" t="shared" si="217" ref="F1038:H1042">F1039</f>
        <v>47268.1</v>
      </c>
      <c r="G1038" s="29">
        <f t="shared" si="217"/>
        <v>47268.1</v>
      </c>
      <c r="H1038" s="29">
        <f t="shared" si="217"/>
        <v>41977.5</v>
      </c>
      <c r="I1038" s="12">
        <f t="shared" si="206"/>
        <v>88.80725055587172</v>
      </c>
      <c r="J1038" s="12">
        <f t="shared" si="205"/>
        <v>88.80725055587172</v>
      </c>
    </row>
    <row r="1039" spans="1:10" ht="30">
      <c r="A1039" s="13" t="s">
        <v>110</v>
      </c>
      <c r="B1039" s="11" t="s">
        <v>56</v>
      </c>
      <c r="C1039" s="11" t="s">
        <v>49</v>
      </c>
      <c r="D1039" s="11" t="s">
        <v>186</v>
      </c>
      <c r="E1039" s="11"/>
      <c r="F1039" s="29">
        <f t="shared" si="217"/>
        <v>47268.1</v>
      </c>
      <c r="G1039" s="29">
        <f t="shared" si="217"/>
        <v>47268.1</v>
      </c>
      <c r="H1039" s="29">
        <f t="shared" si="217"/>
        <v>41977.5</v>
      </c>
      <c r="I1039" s="12">
        <f t="shared" si="206"/>
        <v>88.80725055587172</v>
      </c>
      <c r="J1039" s="12">
        <f t="shared" si="205"/>
        <v>88.80725055587172</v>
      </c>
    </row>
    <row r="1040" spans="1:10" ht="30">
      <c r="A1040" s="14" t="s">
        <v>428</v>
      </c>
      <c r="B1040" s="11" t="s">
        <v>56</v>
      </c>
      <c r="C1040" s="11" t="s">
        <v>49</v>
      </c>
      <c r="D1040" s="11" t="s">
        <v>429</v>
      </c>
      <c r="E1040" s="11"/>
      <c r="F1040" s="29">
        <f t="shared" si="217"/>
        <v>47268.1</v>
      </c>
      <c r="G1040" s="29">
        <f t="shared" si="217"/>
        <v>47268.1</v>
      </c>
      <c r="H1040" s="29">
        <f t="shared" si="217"/>
        <v>41977.5</v>
      </c>
      <c r="I1040" s="12">
        <f t="shared" si="206"/>
        <v>88.80725055587172</v>
      </c>
      <c r="J1040" s="12">
        <f t="shared" si="205"/>
        <v>88.80725055587172</v>
      </c>
    </row>
    <row r="1041" spans="1:10" ht="30">
      <c r="A1041" s="10" t="s">
        <v>388</v>
      </c>
      <c r="B1041" s="11" t="s">
        <v>56</v>
      </c>
      <c r="C1041" s="11" t="s">
        <v>49</v>
      </c>
      <c r="D1041" s="11" t="s">
        <v>430</v>
      </c>
      <c r="E1041" s="11"/>
      <c r="F1041" s="29">
        <f t="shared" si="217"/>
        <v>47268.1</v>
      </c>
      <c r="G1041" s="29">
        <f t="shared" si="217"/>
        <v>47268.1</v>
      </c>
      <c r="H1041" s="29">
        <f t="shared" si="217"/>
        <v>41977.5</v>
      </c>
      <c r="I1041" s="12">
        <f t="shared" si="206"/>
        <v>88.80725055587172</v>
      </c>
      <c r="J1041" s="12">
        <f t="shared" si="205"/>
        <v>88.80725055587172</v>
      </c>
    </row>
    <row r="1042" spans="1:10" ht="30">
      <c r="A1042" s="13" t="s">
        <v>21</v>
      </c>
      <c r="B1042" s="11" t="s">
        <v>56</v>
      </c>
      <c r="C1042" s="11" t="s">
        <v>49</v>
      </c>
      <c r="D1042" s="11" t="s">
        <v>430</v>
      </c>
      <c r="E1042" s="11" t="s">
        <v>20</v>
      </c>
      <c r="F1042" s="29">
        <f t="shared" si="217"/>
        <v>47268.1</v>
      </c>
      <c r="G1042" s="29">
        <f t="shared" si="217"/>
        <v>47268.1</v>
      </c>
      <c r="H1042" s="29">
        <f t="shared" si="217"/>
        <v>41977.5</v>
      </c>
      <c r="I1042" s="12">
        <f t="shared" si="206"/>
        <v>88.80725055587172</v>
      </c>
      <c r="J1042" s="12">
        <f t="shared" si="205"/>
        <v>88.80725055587172</v>
      </c>
    </row>
    <row r="1043" spans="1:10" ht="15">
      <c r="A1043" s="13" t="s">
        <v>87</v>
      </c>
      <c r="B1043" s="11" t="s">
        <v>56</v>
      </c>
      <c r="C1043" s="11" t="s">
        <v>49</v>
      </c>
      <c r="D1043" s="11" t="s">
        <v>430</v>
      </c>
      <c r="E1043" s="11" t="s">
        <v>72</v>
      </c>
      <c r="F1043" s="29">
        <f>'прил 3 '!G1111</f>
        <v>47268.1</v>
      </c>
      <c r="G1043" s="29">
        <f>'прил 3 '!H1111</f>
        <v>47268.1</v>
      </c>
      <c r="H1043" s="29">
        <f>'прил 3 '!I1111</f>
        <v>41977.5</v>
      </c>
      <c r="I1043" s="12">
        <f t="shared" si="206"/>
        <v>88.80725055587172</v>
      </c>
      <c r="J1043" s="12">
        <f t="shared" si="205"/>
        <v>88.80725055587172</v>
      </c>
    </row>
    <row r="1044" spans="1:10" ht="45">
      <c r="A1044" s="14" t="s">
        <v>450</v>
      </c>
      <c r="B1044" s="11" t="s">
        <v>56</v>
      </c>
      <c r="C1044" s="11" t="s">
        <v>49</v>
      </c>
      <c r="D1044" s="11" t="s">
        <v>197</v>
      </c>
      <c r="E1044" s="11"/>
      <c r="F1044" s="29">
        <f aca="true" t="shared" si="218" ref="F1044:H1048">F1045</f>
        <v>150</v>
      </c>
      <c r="G1044" s="29">
        <f t="shared" si="218"/>
        <v>150</v>
      </c>
      <c r="H1044" s="29">
        <f t="shared" si="218"/>
        <v>135.9</v>
      </c>
      <c r="I1044" s="12">
        <f t="shared" si="206"/>
        <v>90.60000000000001</v>
      </c>
      <c r="J1044" s="12">
        <f t="shared" si="205"/>
        <v>90.60000000000001</v>
      </c>
    </row>
    <row r="1045" spans="1:10" ht="45">
      <c r="A1045" s="14" t="s">
        <v>272</v>
      </c>
      <c r="B1045" s="11" t="s">
        <v>56</v>
      </c>
      <c r="C1045" s="11" t="s">
        <v>49</v>
      </c>
      <c r="D1045" s="11" t="s">
        <v>198</v>
      </c>
      <c r="E1045" s="11"/>
      <c r="F1045" s="29">
        <f t="shared" si="218"/>
        <v>150</v>
      </c>
      <c r="G1045" s="29">
        <f t="shared" si="218"/>
        <v>150</v>
      </c>
      <c r="H1045" s="29">
        <f t="shared" si="218"/>
        <v>135.9</v>
      </c>
      <c r="I1045" s="12">
        <f t="shared" si="206"/>
        <v>90.60000000000001</v>
      </c>
      <c r="J1045" s="12">
        <f t="shared" si="205"/>
        <v>90.60000000000001</v>
      </c>
    </row>
    <row r="1046" spans="1:10" ht="60">
      <c r="A1046" s="14" t="s">
        <v>451</v>
      </c>
      <c r="B1046" s="11" t="s">
        <v>56</v>
      </c>
      <c r="C1046" s="11" t="s">
        <v>49</v>
      </c>
      <c r="D1046" s="11" t="s">
        <v>199</v>
      </c>
      <c r="E1046" s="11"/>
      <c r="F1046" s="29">
        <f t="shared" si="218"/>
        <v>150</v>
      </c>
      <c r="G1046" s="29">
        <f t="shared" si="218"/>
        <v>150</v>
      </c>
      <c r="H1046" s="29">
        <f t="shared" si="218"/>
        <v>135.9</v>
      </c>
      <c r="I1046" s="12">
        <f t="shared" si="206"/>
        <v>90.60000000000001</v>
      </c>
      <c r="J1046" s="12">
        <f aca="true" t="shared" si="219" ref="J1046:J1097">H1046/G1046*100</f>
        <v>90.60000000000001</v>
      </c>
    </row>
    <row r="1047" spans="1:10" ht="60">
      <c r="A1047" s="14" t="s">
        <v>273</v>
      </c>
      <c r="B1047" s="11" t="s">
        <v>56</v>
      </c>
      <c r="C1047" s="11" t="s">
        <v>49</v>
      </c>
      <c r="D1047" s="11" t="s">
        <v>200</v>
      </c>
      <c r="E1047" s="11"/>
      <c r="F1047" s="29">
        <f t="shared" si="218"/>
        <v>150</v>
      </c>
      <c r="G1047" s="29">
        <f t="shared" si="218"/>
        <v>150</v>
      </c>
      <c r="H1047" s="29">
        <f t="shared" si="218"/>
        <v>135.9</v>
      </c>
      <c r="I1047" s="12">
        <f aca="true" t="shared" si="220" ref="I1047:I1097">H1047/F1047*100</f>
        <v>90.60000000000001</v>
      </c>
      <c r="J1047" s="12">
        <f t="shared" si="219"/>
        <v>90.60000000000001</v>
      </c>
    </row>
    <row r="1048" spans="1:10" ht="30">
      <c r="A1048" s="13" t="s">
        <v>21</v>
      </c>
      <c r="B1048" s="11" t="s">
        <v>56</v>
      </c>
      <c r="C1048" s="11" t="s">
        <v>49</v>
      </c>
      <c r="D1048" s="11" t="s">
        <v>200</v>
      </c>
      <c r="E1048" s="11" t="s">
        <v>20</v>
      </c>
      <c r="F1048" s="29">
        <f t="shared" si="218"/>
        <v>150</v>
      </c>
      <c r="G1048" s="29">
        <f t="shared" si="218"/>
        <v>150</v>
      </c>
      <c r="H1048" s="29">
        <f t="shared" si="218"/>
        <v>135.9</v>
      </c>
      <c r="I1048" s="12">
        <f t="shared" si="220"/>
        <v>90.60000000000001</v>
      </c>
      <c r="J1048" s="12">
        <f t="shared" si="219"/>
        <v>90.60000000000001</v>
      </c>
    </row>
    <row r="1049" spans="1:10" ht="15">
      <c r="A1049" s="13" t="s">
        <v>87</v>
      </c>
      <c r="B1049" s="11" t="s">
        <v>56</v>
      </c>
      <c r="C1049" s="11" t="s">
        <v>49</v>
      </c>
      <c r="D1049" s="11" t="s">
        <v>200</v>
      </c>
      <c r="E1049" s="11" t="s">
        <v>72</v>
      </c>
      <c r="F1049" s="29">
        <f>'прил 3 '!G1117</f>
        <v>150</v>
      </c>
      <c r="G1049" s="29">
        <f>'прил 3 '!H1117</f>
        <v>150</v>
      </c>
      <c r="H1049" s="29">
        <f>'прил 3 '!I1117</f>
        <v>135.9</v>
      </c>
      <c r="I1049" s="12">
        <f t="shared" si="220"/>
        <v>90.60000000000001</v>
      </c>
      <c r="J1049" s="12">
        <f t="shared" si="219"/>
        <v>90.60000000000001</v>
      </c>
    </row>
    <row r="1050" spans="1:10" ht="45">
      <c r="A1050" s="10" t="s">
        <v>522</v>
      </c>
      <c r="B1050" s="11" t="s">
        <v>56</v>
      </c>
      <c r="C1050" s="11" t="s">
        <v>49</v>
      </c>
      <c r="D1050" s="11" t="s">
        <v>215</v>
      </c>
      <c r="E1050" s="11"/>
      <c r="F1050" s="29">
        <f aca="true" t="shared" si="221" ref="F1050:H1054">F1051</f>
        <v>550</v>
      </c>
      <c r="G1050" s="29">
        <f t="shared" si="221"/>
        <v>550</v>
      </c>
      <c r="H1050" s="29">
        <f t="shared" si="221"/>
        <v>525.6</v>
      </c>
      <c r="I1050" s="12">
        <f t="shared" si="220"/>
        <v>95.56363636363638</v>
      </c>
      <c r="J1050" s="12">
        <f t="shared" si="219"/>
        <v>95.56363636363638</v>
      </c>
    </row>
    <row r="1051" spans="1:10" ht="15">
      <c r="A1051" s="14" t="s">
        <v>127</v>
      </c>
      <c r="B1051" s="11" t="s">
        <v>56</v>
      </c>
      <c r="C1051" s="11" t="s">
        <v>49</v>
      </c>
      <c r="D1051" s="20" t="s">
        <v>216</v>
      </c>
      <c r="E1051" s="11"/>
      <c r="F1051" s="29">
        <f t="shared" si="221"/>
        <v>550</v>
      </c>
      <c r="G1051" s="29">
        <f t="shared" si="221"/>
        <v>550</v>
      </c>
      <c r="H1051" s="29">
        <f t="shared" si="221"/>
        <v>525.6</v>
      </c>
      <c r="I1051" s="12">
        <f t="shared" si="220"/>
        <v>95.56363636363638</v>
      </c>
      <c r="J1051" s="12">
        <f t="shared" si="219"/>
        <v>95.56363636363638</v>
      </c>
    </row>
    <row r="1052" spans="1:10" ht="45">
      <c r="A1052" s="16" t="s">
        <v>656</v>
      </c>
      <c r="B1052" s="11" t="s">
        <v>56</v>
      </c>
      <c r="C1052" s="11" t="s">
        <v>49</v>
      </c>
      <c r="D1052" s="11" t="s">
        <v>523</v>
      </c>
      <c r="E1052" s="11"/>
      <c r="F1052" s="29">
        <f t="shared" si="221"/>
        <v>550</v>
      </c>
      <c r="G1052" s="29">
        <f t="shared" si="221"/>
        <v>550</v>
      </c>
      <c r="H1052" s="29">
        <f t="shared" si="221"/>
        <v>525.6</v>
      </c>
      <c r="I1052" s="12">
        <f t="shared" si="220"/>
        <v>95.56363636363638</v>
      </c>
      <c r="J1052" s="12">
        <f t="shared" si="219"/>
        <v>95.56363636363638</v>
      </c>
    </row>
    <row r="1053" spans="1:10" ht="60">
      <c r="A1053" s="13" t="s">
        <v>657</v>
      </c>
      <c r="B1053" s="11" t="s">
        <v>56</v>
      </c>
      <c r="C1053" s="11" t="s">
        <v>49</v>
      </c>
      <c r="D1053" s="11" t="s">
        <v>526</v>
      </c>
      <c r="E1053" s="11"/>
      <c r="F1053" s="29">
        <f t="shared" si="221"/>
        <v>550</v>
      </c>
      <c r="G1053" s="29">
        <f t="shared" si="221"/>
        <v>550</v>
      </c>
      <c r="H1053" s="29">
        <f t="shared" si="221"/>
        <v>525.6</v>
      </c>
      <c r="I1053" s="12">
        <f t="shared" si="220"/>
        <v>95.56363636363638</v>
      </c>
      <c r="J1053" s="12">
        <f t="shared" si="219"/>
        <v>95.56363636363638</v>
      </c>
    </row>
    <row r="1054" spans="1:10" ht="30">
      <c r="A1054" s="13" t="s">
        <v>21</v>
      </c>
      <c r="B1054" s="11" t="s">
        <v>56</v>
      </c>
      <c r="C1054" s="11" t="s">
        <v>49</v>
      </c>
      <c r="D1054" s="11" t="s">
        <v>526</v>
      </c>
      <c r="E1054" s="11" t="s">
        <v>20</v>
      </c>
      <c r="F1054" s="29">
        <f t="shared" si="221"/>
        <v>550</v>
      </c>
      <c r="G1054" s="29">
        <f t="shared" si="221"/>
        <v>550</v>
      </c>
      <c r="H1054" s="29">
        <f t="shared" si="221"/>
        <v>525.6</v>
      </c>
      <c r="I1054" s="12">
        <f t="shared" si="220"/>
        <v>95.56363636363638</v>
      </c>
      <c r="J1054" s="12">
        <f t="shared" si="219"/>
        <v>95.56363636363638</v>
      </c>
    </row>
    <row r="1055" spans="1:10" ht="15">
      <c r="A1055" s="13" t="s">
        <v>87</v>
      </c>
      <c r="B1055" s="11" t="s">
        <v>56</v>
      </c>
      <c r="C1055" s="11" t="s">
        <v>49</v>
      </c>
      <c r="D1055" s="11" t="s">
        <v>526</v>
      </c>
      <c r="E1055" s="11" t="s">
        <v>72</v>
      </c>
      <c r="F1055" s="29">
        <f>'прил 3 '!G1123</f>
        <v>550</v>
      </c>
      <c r="G1055" s="29">
        <f>'прил 3 '!H1123</f>
        <v>550</v>
      </c>
      <c r="H1055" s="29">
        <f>'прил 3 '!I1123</f>
        <v>525.6</v>
      </c>
      <c r="I1055" s="12">
        <f t="shared" si="220"/>
        <v>95.56363636363638</v>
      </c>
      <c r="J1055" s="12">
        <f t="shared" si="219"/>
        <v>95.56363636363638</v>
      </c>
    </row>
    <row r="1056" spans="1:10" ht="15">
      <c r="A1056" s="14" t="s">
        <v>341</v>
      </c>
      <c r="B1056" s="11" t="s">
        <v>56</v>
      </c>
      <c r="C1056" s="11" t="s">
        <v>49</v>
      </c>
      <c r="D1056" s="11" t="s">
        <v>161</v>
      </c>
      <c r="E1056" s="11"/>
      <c r="F1056" s="29">
        <f aca="true" t="shared" si="222" ref="F1056:H1059">F1057</f>
        <v>102</v>
      </c>
      <c r="G1056" s="29">
        <f t="shared" si="222"/>
        <v>102</v>
      </c>
      <c r="H1056" s="29">
        <f t="shared" si="222"/>
        <v>101.9</v>
      </c>
      <c r="I1056" s="12">
        <f t="shared" si="220"/>
        <v>99.90196078431373</v>
      </c>
      <c r="J1056" s="12">
        <f t="shared" si="219"/>
        <v>99.90196078431373</v>
      </c>
    </row>
    <row r="1057" spans="1:10" ht="15">
      <c r="A1057" s="10" t="s">
        <v>596</v>
      </c>
      <c r="B1057" s="11" t="s">
        <v>56</v>
      </c>
      <c r="C1057" s="11" t="s">
        <v>49</v>
      </c>
      <c r="D1057" s="11" t="s">
        <v>595</v>
      </c>
      <c r="E1057" s="11"/>
      <c r="F1057" s="29">
        <f t="shared" si="222"/>
        <v>102</v>
      </c>
      <c r="G1057" s="29">
        <f t="shared" si="222"/>
        <v>102</v>
      </c>
      <c r="H1057" s="29">
        <f t="shared" si="222"/>
        <v>101.9</v>
      </c>
      <c r="I1057" s="12">
        <f t="shared" si="220"/>
        <v>99.90196078431373</v>
      </c>
      <c r="J1057" s="12">
        <f t="shared" si="219"/>
        <v>99.90196078431373</v>
      </c>
    </row>
    <row r="1058" spans="1:10" ht="60">
      <c r="A1058" s="10" t="s">
        <v>597</v>
      </c>
      <c r="B1058" s="11" t="s">
        <v>56</v>
      </c>
      <c r="C1058" s="11" t="s">
        <v>49</v>
      </c>
      <c r="D1058" s="11" t="s">
        <v>594</v>
      </c>
      <c r="E1058" s="11"/>
      <c r="F1058" s="29">
        <f t="shared" si="222"/>
        <v>102</v>
      </c>
      <c r="G1058" s="29">
        <f t="shared" si="222"/>
        <v>102</v>
      </c>
      <c r="H1058" s="29">
        <f t="shared" si="222"/>
        <v>101.9</v>
      </c>
      <c r="I1058" s="12">
        <f t="shared" si="220"/>
        <v>99.90196078431373</v>
      </c>
      <c r="J1058" s="12">
        <f t="shared" si="219"/>
        <v>99.90196078431373</v>
      </c>
    </row>
    <row r="1059" spans="1:10" ht="30">
      <c r="A1059" s="13" t="s">
        <v>21</v>
      </c>
      <c r="B1059" s="11" t="s">
        <v>56</v>
      </c>
      <c r="C1059" s="11" t="s">
        <v>49</v>
      </c>
      <c r="D1059" s="11" t="s">
        <v>594</v>
      </c>
      <c r="E1059" s="11" t="s">
        <v>20</v>
      </c>
      <c r="F1059" s="29">
        <f t="shared" si="222"/>
        <v>102</v>
      </c>
      <c r="G1059" s="29">
        <f t="shared" si="222"/>
        <v>102</v>
      </c>
      <c r="H1059" s="29">
        <f t="shared" si="222"/>
        <v>101.9</v>
      </c>
      <c r="I1059" s="12">
        <f t="shared" si="220"/>
        <v>99.90196078431373</v>
      </c>
      <c r="J1059" s="12">
        <f t="shared" si="219"/>
        <v>99.90196078431373</v>
      </c>
    </row>
    <row r="1060" spans="1:10" ht="15">
      <c r="A1060" s="13" t="s">
        <v>87</v>
      </c>
      <c r="B1060" s="11" t="s">
        <v>56</v>
      </c>
      <c r="C1060" s="11" t="s">
        <v>49</v>
      </c>
      <c r="D1060" s="11" t="s">
        <v>594</v>
      </c>
      <c r="E1060" s="11" t="s">
        <v>72</v>
      </c>
      <c r="F1060" s="29">
        <f>'прил 3 '!G1128</f>
        <v>102</v>
      </c>
      <c r="G1060" s="29">
        <f>'прил 3 '!H1128</f>
        <v>102</v>
      </c>
      <c r="H1060" s="29">
        <f>'прил 3 '!I1128</f>
        <v>101.9</v>
      </c>
      <c r="I1060" s="12">
        <f t="shared" si="220"/>
        <v>99.90196078431373</v>
      </c>
      <c r="J1060" s="12">
        <f t="shared" si="219"/>
        <v>99.90196078431373</v>
      </c>
    </row>
    <row r="1061" spans="1:10" ht="15">
      <c r="A1061" s="18" t="s">
        <v>312</v>
      </c>
      <c r="B1061" s="1" t="s">
        <v>58</v>
      </c>
      <c r="C1061" s="1"/>
      <c r="D1061" s="1"/>
      <c r="E1061" s="1"/>
      <c r="F1061" s="17">
        <f>F1062</f>
        <v>17191.9</v>
      </c>
      <c r="G1061" s="17">
        <f>G1062</f>
        <v>17191.9</v>
      </c>
      <c r="H1061" s="17">
        <f>H1062</f>
        <v>14084.300000000001</v>
      </c>
      <c r="I1061" s="9">
        <f t="shared" si="220"/>
        <v>81.92404562613788</v>
      </c>
      <c r="J1061" s="9">
        <f t="shared" si="219"/>
        <v>81.92404562613788</v>
      </c>
    </row>
    <row r="1062" spans="1:10" ht="15">
      <c r="A1062" s="13" t="s">
        <v>311</v>
      </c>
      <c r="B1062" s="11" t="s">
        <v>58</v>
      </c>
      <c r="C1062" s="11" t="s">
        <v>52</v>
      </c>
      <c r="D1062" s="11"/>
      <c r="E1062" s="11"/>
      <c r="F1062" s="29">
        <f>F1063+F1081</f>
        <v>17191.9</v>
      </c>
      <c r="G1062" s="29">
        <f>G1063+G1081</f>
        <v>17191.9</v>
      </c>
      <c r="H1062" s="29">
        <f>H1063+H1081</f>
        <v>14084.300000000001</v>
      </c>
      <c r="I1062" s="12">
        <f t="shared" si="220"/>
        <v>81.92404562613788</v>
      </c>
      <c r="J1062" s="12">
        <f t="shared" si="219"/>
        <v>81.92404562613788</v>
      </c>
    </row>
    <row r="1063" spans="1:10" ht="60">
      <c r="A1063" s="10" t="s">
        <v>534</v>
      </c>
      <c r="B1063" s="11" t="s">
        <v>58</v>
      </c>
      <c r="C1063" s="11" t="s">
        <v>52</v>
      </c>
      <c r="D1063" s="11" t="s">
        <v>256</v>
      </c>
      <c r="E1063" s="11"/>
      <c r="F1063" s="29">
        <f>F1064+F1077</f>
        <v>5804.7</v>
      </c>
      <c r="G1063" s="29">
        <f>G1064+G1077</f>
        <v>5804.7</v>
      </c>
      <c r="H1063" s="29">
        <f>H1064+H1077</f>
        <v>3841.1</v>
      </c>
      <c r="I1063" s="12">
        <f t="shared" si="220"/>
        <v>66.17223973676504</v>
      </c>
      <c r="J1063" s="12">
        <f t="shared" si="219"/>
        <v>66.17223973676504</v>
      </c>
    </row>
    <row r="1064" spans="1:10" ht="90">
      <c r="A1064" s="13" t="s">
        <v>535</v>
      </c>
      <c r="B1064" s="11" t="s">
        <v>58</v>
      </c>
      <c r="C1064" s="11" t="s">
        <v>52</v>
      </c>
      <c r="D1064" s="11" t="s">
        <v>254</v>
      </c>
      <c r="E1064" s="11"/>
      <c r="F1064" s="29">
        <f>F1068+F1071+F1074+F1065</f>
        <v>5478</v>
      </c>
      <c r="G1064" s="29">
        <f>G1068+G1071+G1074+G1065</f>
        <v>5478</v>
      </c>
      <c r="H1064" s="29">
        <f>H1068+H1071+H1074+H1065</f>
        <v>3654.4</v>
      </c>
      <c r="I1064" s="12">
        <f t="shared" si="220"/>
        <v>66.71047827674333</v>
      </c>
      <c r="J1064" s="12">
        <f t="shared" si="219"/>
        <v>66.71047827674333</v>
      </c>
    </row>
    <row r="1065" spans="1:10" ht="45">
      <c r="A1065" s="13" t="s">
        <v>736</v>
      </c>
      <c r="B1065" s="11" t="s">
        <v>58</v>
      </c>
      <c r="C1065" s="11" t="s">
        <v>52</v>
      </c>
      <c r="D1065" s="11" t="s">
        <v>735</v>
      </c>
      <c r="E1065" s="11"/>
      <c r="F1065" s="29">
        <f aca="true" t="shared" si="223" ref="F1065:H1066">F1066</f>
        <v>528</v>
      </c>
      <c r="G1065" s="29">
        <f t="shared" si="223"/>
        <v>528</v>
      </c>
      <c r="H1065" s="29">
        <f t="shared" si="223"/>
        <v>0</v>
      </c>
      <c r="I1065" s="12">
        <f t="shared" si="220"/>
        <v>0</v>
      </c>
      <c r="J1065" s="12">
        <f t="shared" si="219"/>
        <v>0</v>
      </c>
    </row>
    <row r="1066" spans="1:10" ht="30">
      <c r="A1066" s="13" t="s">
        <v>5</v>
      </c>
      <c r="B1066" s="11" t="s">
        <v>58</v>
      </c>
      <c r="C1066" s="11" t="s">
        <v>52</v>
      </c>
      <c r="D1066" s="11" t="s">
        <v>735</v>
      </c>
      <c r="E1066" s="11" t="s">
        <v>3</v>
      </c>
      <c r="F1066" s="29">
        <f t="shared" si="223"/>
        <v>528</v>
      </c>
      <c r="G1066" s="29">
        <f t="shared" si="223"/>
        <v>528</v>
      </c>
      <c r="H1066" s="29">
        <f t="shared" si="223"/>
        <v>0</v>
      </c>
      <c r="I1066" s="12">
        <f t="shared" si="220"/>
        <v>0</v>
      </c>
      <c r="J1066" s="12">
        <f t="shared" si="219"/>
        <v>0</v>
      </c>
    </row>
    <row r="1067" spans="1:10" ht="30">
      <c r="A1067" s="13" t="s">
        <v>6</v>
      </c>
      <c r="B1067" s="11" t="s">
        <v>58</v>
      </c>
      <c r="C1067" s="11" t="s">
        <v>52</v>
      </c>
      <c r="D1067" s="11" t="s">
        <v>735</v>
      </c>
      <c r="E1067" s="11" t="s">
        <v>4</v>
      </c>
      <c r="F1067" s="29">
        <f>'прил 3 '!G716</f>
        <v>528</v>
      </c>
      <c r="G1067" s="29">
        <f>'прил 3 '!H716</f>
        <v>528</v>
      </c>
      <c r="H1067" s="29">
        <f>'прил 3 '!I716</f>
        <v>0</v>
      </c>
      <c r="I1067" s="12">
        <f t="shared" si="220"/>
        <v>0</v>
      </c>
      <c r="J1067" s="12">
        <f t="shared" si="219"/>
        <v>0</v>
      </c>
    </row>
    <row r="1068" spans="1:10" ht="15">
      <c r="A1068" s="16" t="s">
        <v>389</v>
      </c>
      <c r="B1068" s="11" t="s">
        <v>58</v>
      </c>
      <c r="C1068" s="11" t="s">
        <v>52</v>
      </c>
      <c r="D1068" s="11" t="s">
        <v>379</v>
      </c>
      <c r="E1068" s="11"/>
      <c r="F1068" s="12">
        <f aca="true" t="shared" si="224" ref="F1068:H1069">F1069</f>
        <v>200</v>
      </c>
      <c r="G1068" s="12">
        <f t="shared" si="224"/>
        <v>200</v>
      </c>
      <c r="H1068" s="12">
        <f t="shared" si="224"/>
        <v>0</v>
      </c>
      <c r="I1068" s="12">
        <f t="shared" si="220"/>
        <v>0</v>
      </c>
      <c r="J1068" s="12">
        <f t="shared" si="219"/>
        <v>0</v>
      </c>
    </row>
    <row r="1069" spans="1:10" ht="30">
      <c r="A1069" s="13" t="s">
        <v>5</v>
      </c>
      <c r="B1069" s="11" t="s">
        <v>58</v>
      </c>
      <c r="C1069" s="11" t="s">
        <v>52</v>
      </c>
      <c r="D1069" s="11" t="s">
        <v>379</v>
      </c>
      <c r="E1069" s="11" t="s">
        <v>3</v>
      </c>
      <c r="F1069" s="12">
        <f t="shared" si="224"/>
        <v>200</v>
      </c>
      <c r="G1069" s="12">
        <f t="shared" si="224"/>
        <v>200</v>
      </c>
      <c r="H1069" s="12">
        <f t="shared" si="224"/>
        <v>0</v>
      </c>
      <c r="I1069" s="12">
        <f t="shared" si="220"/>
        <v>0</v>
      </c>
      <c r="J1069" s="12">
        <f t="shared" si="219"/>
        <v>0</v>
      </c>
    </row>
    <row r="1070" spans="1:10" ht="30">
      <c r="A1070" s="13" t="s">
        <v>6</v>
      </c>
      <c r="B1070" s="11" t="s">
        <v>58</v>
      </c>
      <c r="C1070" s="11" t="s">
        <v>52</v>
      </c>
      <c r="D1070" s="11" t="s">
        <v>379</v>
      </c>
      <c r="E1070" s="11" t="s">
        <v>4</v>
      </c>
      <c r="F1070" s="12">
        <f>'прил 3 '!G719</f>
        <v>200</v>
      </c>
      <c r="G1070" s="12">
        <f>'прил 3 '!H719</f>
        <v>200</v>
      </c>
      <c r="H1070" s="12">
        <f>'прил 3 '!I719</f>
        <v>0</v>
      </c>
      <c r="I1070" s="12">
        <f t="shared" si="220"/>
        <v>0</v>
      </c>
      <c r="J1070" s="12">
        <f t="shared" si="219"/>
        <v>0</v>
      </c>
    </row>
    <row r="1071" spans="1:10" ht="45">
      <c r="A1071" s="13" t="s">
        <v>538</v>
      </c>
      <c r="B1071" s="11" t="s">
        <v>58</v>
      </c>
      <c r="C1071" s="11" t="s">
        <v>52</v>
      </c>
      <c r="D1071" s="11" t="s">
        <v>537</v>
      </c>
      <c r="E1071" s="11"/>
      <c r="F1071" s="12">
        <f aca="true" t="shared" si="225" ref="F1071:H1072">F1072</f>
        <v>4600</v>
      </c>
      <c r="G1071" s="12">
        <f t="shared" si="225"/>
        <v>4600</v>
      </c>
      <c r="H1071" s="12">
        <f t="shared" si="225"/>
        <v>3596.3</v>
      </c>
      <c r="I1071" s="12">
        <f t="shared" si="220"/>
        <v>78.1804347826087</v>
      </c>
      <c r="J1071" s="12">
        <f t="shared" si="219"/>
        <v>78.1804347826087</v>
      </c>
    </row>
    <row r="1072" spans="1:10" ht="30">
      <c r="A1072" s="13" t="s">
        <v>5</v>
      </c>
      <c r="B1072" s="11" t="s">
        <v>58</v>
      </c>
      <c r="C1072" s="11" t="s">
        <v>52</v>
      </c>
      <c r="D1072" s="11" t="s">
        <v>537</v>
      </c>
      <c r="E1072" s="11" t="s">
        <v>3</v>
      </c>
      <c r="F1072" s="12">
        <f t="shared" si="225"/>
        <v>4600</v>
      </c>
      <c r="G1072" s="12">
        <f t="shared" si="225"/>
        <v>4600</v>
      </c>
      <c r="H1072" s="12">
        <f t="shared" si="225"/>
        <v>3596.3</v>
      </c>
      <c r="I1072" s="12">
        <f t="shared" si="220"/>
        <v>78.1804347826087</v>
      </c>
      <c r="J1072" s="12">
        <f t="shared" si="219"/>
        <v>78.1804347826087</v>
      </c>
    </row>
    <row r="1073" spans="1:10" ht="30">
      <c r="A1073" s="13" t="s">
        <v>6</v>
      </c>
      <c r="B1073" s="11" t="s">
        <v>58</v>
      </c>
      <c r="C1073" s="11" t="s">
        <v>52</v>
      </c>
      <c r="D1073" s="11" t="s">
        <v>537</v>
      </c>
      <c r="E1073" s="11" t="s">
        <v>4</v>
      </c>
      <c r="F1073" s="12">
        <f>'прил 3 '!G722</f>
        <v>4600</v>
      </c>
      <c r="G1073" s="12">
        <f>'прил 3 '!H722</f>
        <v>4600</v>
      </c>
      <c r="H1073" s="12">
        <f>'прил 3 '!I722</f>
        <v>3596.3</v>
      </c>
      <c r="I1073" s="12">
        <f t="shared" si="220"/>
        <v>78.1804347826087</v>
      </c>
      <c r="J1073" s="12">
        <f t="shared" si="219"/>
        <v>78.1804347826087</v>
      </c>
    </row>
    <row r="1074" spans="1:10" ht="45">
      <c r="A1074" s="13" t="s">
        <v>659</v>
      </c>
      <c r="B1074" s="11" t="s">
        <v>58</v>
      </c>
      <c r="C1074" s="11" t="s">
        <v>52</v>
      </c>
      <c r="D1074" s="11" t="s">
        <v>539</v>
      </c>
      <c r="E1074" s="11"/>
      <c r="F1074" s="12">
        <f aca="true" t="shared" si="226" ref="F1074:H1075">F1075</f>
        <v>150</v>
      </c>
      <c r="G1074" s="12">
        <f t="shared" si="226"/>
        <v>150</v>
      </c>
      <c r="H1074" s="12">
        <f t="shared" si="226"/>
        <v>58.1</v>
      </c>
      <c r="I1074" s="12">
        <f t="shared" si="220"/>
        <v>38.733333333333334</v>
      </c>
      <c r="J1074" s="12">
        <f t="shared" si="219"/>
        <v>38.733333333333334</v>
      </c>
    </row>
    <row r="1075" spans="1:10" ht="30">
      <c r="A1075" s="13" t="s">
        <v>5</v>
      </c>
      <c r="B1075" s="11" t="s">
        <v>58</v>
      </c>
      <c r="C1075" s="11" t="s">
        <v>52</v>
      </c>
      <c r="D1075" s="11" t="s">
        <v>539</v>
      </c>
      <c r="E1075" s="11" t="s">
        <v>3</v>
      </c>
      <c r="F1075" s="12">
        <f t="shared" si="226"/>
        <v>150</v>
      </c>
      <c r="G1075" s="12">
        <f t="shared" si="226"/>
        <v>150</v>
      </c>
      <c r="H1075" s="12">
        <f t="shared" si="226"/>
        <v>58.1</v>
      </c>
      <c r="I1075" s="12">
        <f t="shared" si="220"/>
        <v>38.733333333333334</v>
      </c>
      <c r="J1075" s="12">
        <f t="shared" si="219"/>
        <v>38.733333333333334</v>
      </c>
    </row>
    <row r="1076" spans="1:10" ht="30">
      <c r="A1076" s="13" t="s">
        <v>6</v>
      </c>
      <c r="B1076" s="11" t="s">
        <v>58</v>
      </c>
      <c r="C1076" s="11" t="s">
        <v>52</v>
      </c>
      <c r="D1076" s="11" t="s">
        <v>539</v>
      </c>
      <c r="E1076" s="11" t="s">
        <v>4</v>
      </c>
      <c r="F1076" s="12">
        <f>'прил 3 '!G725</f>
        <v>150</v>
      </c>
      <c r="G1076" s="12">
        <f>'прил 3 '!H725</f>
        <v>150</v>
      </c>
      <c r="H1076" s="12">
        <f>'прил 3 '!I725</f>
        <v>58.1</v>
      </c>
      <c r="I1076" s="12">
        <f t="shared" si="220"/>
        <v>38.733333333333334</v>
      </c>
      <c r="J1076" s="12">
        <f t="shared" si="219"/>
        <v>38.733333333333334</v>
      </c>
    </row>
    <row r="1077" spans="1:10" ht="30">
      <c r="A1077" s="13" t="s">
        <v>540</v>
      </c>
      <c r="B1077" s="11" t="s">
        <v>58</v>
      </c>
      <c r="C1077" s="11" t="s">
        <v>52</v>
      </c>
      <c r="D1077" s="11" t="s">
        <v>255</v>
      </c>
      <c r="E1077" s="11"/>
      <c r="F1077" s="12">
        <f aca="true" t="shared" si="227" ref="F1077:H1079">F1078</f>
        <v>326.7</v>
      </c>
      <c r="G1077" s="12">
        <f t="shared" si="227"/>
        <v>326.7</v>
      </c>
      <c r="H1077" s="12">
        <f t="shared" si="227"/>
        <v>186.7</v>
      </c>
      <c r="I1077" s="12">
        <f t="shared" si="220"/>
        <v>57.1472298745026</v>
      </c>
      <c r="J1077" s="12">
        <f t="shared" si="219"/>
        <v>57.1472298745026</v>
      </c>
    </row>
    <row r="1078" spans="1:10" ht="45">
      <c r="A1078" s="13" t="s">
        <v>544</v>
      </c>
      <c r="B1078" s="11" t="s">
        <v>58</v>
      </c>
      <c r="C1078" s="11" t="s">
        <v>52</v>
      </c>
      <c r="D1078" s="11" t="s">
        <v>543</v>
      </c>
      <c r="E1078" s="11"/>
      <c r="F1078" s="12">
        <f t="shared" si="227"/>
        <v>326.7</v>
      </c>
      <c r="G1078" s="12">
        <f t="shared" si="227"/>
        <v>326.7</v>
      </c>
      <c r="H1078" s="12">
        <f t="shared" si="227"/>
        <v>186.7</v>
      </c>
      <c r="I1078" s="12">
        <f t="shared" si="220"/>
        <v>57.1472298745026</v>
      </c>
      <c r="J1078" s="12">
        <f t="shared" si="219"/>
        <v>57.1472298745026</v>
      </c>
    </row>
    <row r="1079" spans="1:10" ht="30">
      <c r="A1079" s="13" t="s">
        <v>5</v>
      </c>
      <c r="B1079" s="11" t="s">
        <v>58</v>
      </c>
      <c r="C1079" s="11" t="s">
        <v>52</v>
      </c>
      <c r="D1079" s="11" t="s">
        <v>543</v>
      </c>
      <c r="E1079" s="11" t="s">
        <v>3</v>
      </c>
      <c r="F1079" s="12">
        <f t="shared" si="227"/>
        <v>326.7</v>
      </c>
      <c r="G1079" s="12">
        <f t="shared" si="227"/>
        <v>326.7</v>
      </c>
      <c r="H1079" s="12">
        <f t="shared" si="227"/>
        <v>186.7</v>
      </c>
      <c r="I1079" s="12">
        <f t="shared" si="220"/>
        <v>57.1472298745026</v>
      </c>
      <c r="J1079" s="12">
        <f t="shared" si="219"/>
        <v>57.1472298745026</v>
      </c>
    </row>
    <row r="1080" spans="1:10" ht="30">
      <c r="A1080" s="13" t="s">
        <v>6</v>
      </c>
      <c r="B1080" s="11" t="s">
        <v>58</v>
      </c>
      <c r="C1080" s="11" t="s">
        <v>52</v>
      </c>
      <c r="D1080" s="11" t="s">
        <v>543</v>
      </c>
      <c r="E1080" s="11" t="s">
        <v>4</v>
      </c>
      <c r="F1080" s="12">
        <f>'прил 3 '!G729</f>
        <v>326.7</v>
      </c>
      <c r="G1080" s="12">
        <f>'прил 3 '!H729</f>
        <v>326.7</v>
      </c>
      <c r="H1080" s="12">
        <f>'прил 3 '!I729</f>
        <v>186.7</v>
      </c>
      <c r="I1080" s="12">
        <f t="shared" si="220"/>
        <v>57.1472298745026</v>
      </c>
      <c r="J1080" s="12">
        <f t="shared" si="219"/>
        <v>57.1472298745026</v>
      </c>
    </row>
    <row r="1081" spans="1:10" ht="15">
      <c r="A1081" s="14" t="s">
        <v>341</v>
      </c>
      <c r="B1081" s="11" t="s">
        <v>58</v>
      </c>
      <c r="C1081" s="11" t="s">
        <v>52</v>
      </c>
      <c r="D1081" s="11" t="s">
        <v>161</v>
      </c>
      <c r="E1081" s="11"/>
      <c r="F1081" s="12">
        <f>F1082</f>
        <v>11387.2</v>
      </c>
      <c r="G1081" s="12">
        <f>G1082</f>
        <v>11387.2</v>
      </c>
      <c r="H1081" s="12">
        <f>H1082</f>
        <v>10243.2</v>
      </c>
      <c r="I1081" s="12">
        <f t="shared" si="220"/>
        <v>89.95363214837712</v>
      </c>
      <c r="J1081" s="12">
        <f t="shared" si="219"/>
        <v>89.95363214837712</v>
      </c>
    </row>
    <row r="1082" spans="1:10" ht="15">
      <c r="A1082" s="10" t="s">
        <v>673</v>
      </c>
      <c r="B1082" s="11" t="s">
        <v>58</v>
      </c>
      <c r="C1082" s="11" t="s">
        <v>52</v>
      </c>
      <c r="D1082" s="11" t="s">
        <v>257</v>
      </c>
      <c r="E1082" s="11"/>
      <c r="F1082" s="12">
        <f>F1083+F1085+F1087</f>
        <v>11387.2</v>
      </c>
      <c r="G1082" s="12">
        <f>G1083+G1085+G1087</f>
        <v>11387.2</v>
      </c>
      <c r="H1082" s="12">
        <f>H1083+H1085+H1087</f>
        <v>10243.2</v>
      </c>
      <c r="I1082" s="12">
        <f t="shared" si="220"/>
        <v>89.95363214837712</v>
      </c>
      <c r="J1082" s="12">
        <f t="shared" si="219"/>
        <v>89.95363214837712</v>
      </c>
    </row>
    <row r="1083" spans="1:10" ht="60">
      <c r="A1083" s="10" t="s">
        <v>0</v>
      </c>
      <c r="B1083" s="11" t="s">
        <v>58</v>
      </c>
      <c r="C1083" s="11" t="s">
        <v>52</v>
      </c>
      <c r="D1083" s="11" t="s">
        <v>257</v>
      </c>
      <c r="E1083" s="11">
        <v>100</v>
      </c>
      <c r="F1083" s="12">
        <f>F1084</f>
        <v>10603.400000000001</v>
      </c>
      <c r="G1083" s="12">
        <f>G1084</f>
        <v>10603.400000000001</v>
      </c>
      <c r="H1083" s="12">
        <f>H1084</f>
        <v>9667.5</v>
      </c>
      <c r="I1083" s="12">
        <f t="shared" si="220"/>
        <v>91.17358583095987</v>
      </c>
      <c r="J1083" s="12">
        <f t="shared" si="219"/>
        <v>91.17358583095987</v>
      </c>
    </row>
    <row r="1084" spans="1:10" ht="15">
      <c r="A1084" s="10" t="s">
        <v>22</v>
      </c>
      <c r="B1084" s="11" t="s">
        <v>58</v>
      </c>
      <c r="C1084" s="11" t="s">
        <v>52</v>
      </c>
      <c r="D1084" s="11" t="s">
        <v>257</v>
      </c>
      <c r="E1084" s="11">
        <v>110</v>
      </c>
      <c r="F1084" s="12">
        <f>'прил 3 '!G733</f>
        <v>10603.400000000001</v>
      </c>
      <c r="G1084" s="12">
        <f>'прил 3 '!H733</f>
        <v>10603.400000000001</v>
      </c>
      <c r="H1084" s="12">
        <f>'прил 3 '!I733</f>
        <v>9667.5</v>
      </c>
      <c r="I1084" s="12">
        <f t="shared" si="220"/>
        <v>91.17358583095987</v>
      </c>
      <c r="J1084" s="12">
        <f t="shared" si="219"/>
        <v>91.17358583095987</v>
      </c>
    </row>
    <row r="1085" spans="1:10" ht="30">
      <c r="A1085" s="10" t="s">
        <v>5</v>
      </c>
      <c r="B1085" s="11" t="s">
        <v>58</v>
      </c>
      <c r="C1085" s="11" t="s">
        <v>52</v>
      </c>
      <c r="D1085" s="11" t="s">
        <v>257</v>
      </c>
      <c r="E1085" s="11">
        <v>200</v>
      </c>
      <c r="F1085" s="12">
        <f>F1086</f>
        <v>611.8</v>
      </c>
      <c r="G1085" s="12">
        <f>G1086</f>
        <v>611.8</v>
      </c>
      <c r="H1085" s="12">
        <f>H1086</f>
        <v>453.7</v>
      </c>
      <c r="I1085" s="12">
        <f t="shared" si="220"/>
        <v>74.15822164105917</v>
      </c>
      <c r="J1085" s="12">
        <f t="shared" si="219"/>
        <v>74.15822164105917</v>
      </c>
    </row>
    <row r="1086" spans="1:10" ht="30">
      <c r="A1086" s="10" t="s">
        <v>6</v>
      </c>
      <c r="B1086" s="11" t="s">
        <v>58</v>
      </c>
      <c r="C1086" s="11" t="s">
        <v>52</v>
      </c>
      <c r="D1086" s="11" t="s">
        <v>257</v>
      </c>
      <c r="E1086" s="11">
        <v>240</v>
      </c>
      <c r="F1086" s="12">
        <f>'прил 3 '!G735</f>
        <v>611.8</v>
      </c>
      <c r="G1086" s="12">
        <f>'прил 3 '!H735</f>
        <v>611.8</v>
      </c>
      <c r="H1086" s="12">
        <f>'прил 3 '!I735</f>
        <v>453.7</v>
      </c>
      <c r="I1086" s="12">
        <f t="shared" si="220"/>
        <v>74.15822164105917</v>
      </c>
      <c r="J1086" s="12">
        <f t="shared" si="219"/>
        <v>74.15822164105917</v>
      </c>
    </row>
    <row r="1087" spans="1:10" ht="15">
      <c r="A1087" s="10" t="s">
        <v>13</v>
      </c>
      <c r="B1087" s="11" t="s">
        <v>58</v>
      </c>
      <c r="C1087" s="11" t="s">
        <v>52</v>
      </c>
      <c r="D1087" s="11" t="s">
        <v>257</v>
      </c>
      <c r="E1087" s="11">
        <v>800</v>
      </c>
      <c r="F1087" s="12">
        <f>F1088</f>
        <v>172</v>
      </c>
      <c r="G1087" s="12">
        <f>G1088</f>
        <v>172</v>
      </c>
      <c r="H1087" s="12">
        <f>H1088</f>
        <v>122</v>
      </c>
      <c r="I1087" s="12">
        <f t="shared" si="220"/>
        <v>70.93023255813954</v>
      </c>
      <c r="J1087" s="12">
        <f t="shared" si="219"/>
        <v>70.93023255813954</v>
      </c>
    </row>
    <row r="1088" spans="1:10" ht="15">
      <c r="A1088" s="10" t="s">
        <v>14</v>
      </c>
      <c r="B1088" s="11" t="s">
        <v>58</v>
      </c>
      <c r="C1088" s="11" t="s">
        <v>52</v>
      </c>
      <c r="D1088" s="11" t="s">
        <v>257</v>
      </c>
      <c r="E1088" s="11">
        <v>850</v>
      </c>
      <c r="F1088" s="12">
        <f>'прил 3 '!G737</f>
        <v>172</v>
      </c>
      <c r="G1088" s="12">
        <f>'прил 3 '!H737</f>
        <v>172</v>
      </c>
      <c r="H1088" s="12">
        <f>'прил 3 '!I737</f>
        <v>122</v>
      </c>
      <c r="I1088" s="12">
        <f t="shared" si="220"/>
        <v>70.93023255813954</v>
      </c>
      <c r="J1088" s="12">
        <f t="shared" si="219"/>
        <v>70.93023255813954</v>
      </c>
    </row>
    <row r="1089" spans="1:10" ht="15">
      <c r="A1089" s="21" t="s">
        <v>55</v>
      </c>
      <c r="B1089" s="1" t="s">
        <v>28</v>
      </c>
      <c r="C1089" s="1"/>
      <c r="D1089" s="19"/>
      <c r="E1089" s="19"/>
      <c r="F1089" s="9">
        <f aca="true" t="shared" si="228" ref="F1089:H1095">F1090</f>
        <v>16360</v>
      </c>
      <c r="G1089" s="9">
        <f t="shared" si="228"/>
        <v>16360</v>
      </c>
      <c r="H1089" s="9">
        <f t="shared" si="228"/>
        <v>15820</v>
      </c>
      <c r="I1089" s="9">
        <f t="shared" si="220"/>
        <v>96.69926650366747</v>
      </c>
      <c r="J1089" s="9">
        <f t="shared" si="219"/>
        <v>96.69926650366747</v>
      </c>
    </row>
    <row r="1090" spans="1:10" ht="30">
      <c r="A1090" s="14" t="s">
        <v>260</v>
      </c>
      <c r="B1090" s="11" t="s">
        <v>28</v>
      </c>
      <c r="C1090" s="11" t="s">
        <v>46</v>
      </c>
      <c r="D1090" s="20"/>
      <c r="E1090" s="20"/>
      <c r="F1090" s="12">
        <f t="shared" si="228"/>
        <v>16360</v>
      </c>
      <c r="G1090" s="12">
        <f t="shared" si="228"/>
        <v>16360</v>
      </c>
      <c r="H1090" s="12">
        <f t="shared" si="228"/>
        <v>15820</v>
      </c>
      <c r="I1090" s="12">
        <f t="shared" si="220"/>
        <v>96.69926650366747</v>
      </c>
      <c r="J1090" s="12">
        <f t="shared" si="219"/>
        <v>96.69926650366747</v>
      </c>
    </row>
    <row r="1091" spans="1:10" ht="45">
      <c r="A1091" s="10" t="s">
        <v>484</v>
      </c>
      <c r="B1091" s="11" t="s">
        <v>28</v>
      </c>
      <c r="C1091" s="11" t="s">
        <v>46</v>
      </c>
      <c r="D1091" s="11" t="s">
        <v>176</v>
      </c>
      <c r="E1091" s="20"/>
      <c r="F1091" s="12">
        <f t="shared" si="228"/>
        <v>16360</v>
      </c>
      <c r="G1091" s="12">
        <f t="shared" si="228"/>
        <v>16360</v>
      </c>
      <c r="H1091" s="12">
        <f t="shared" si="228"/>
        <v>15820</v>
      </c>
      <c r="I1091" s="12">
        <f t="shared" si="220"/>
        <v>96.69926650366747</v>
      </c>
      <c r="J1091" s="12">
        <f t="shared" si="219"/>
        <v>96.69926650366747</v>
      </c>
    </row>
    <row r="1092" spans="1:10" ht="15">
      <c r="A1092" s="14" t="s">
        <v>112</v>
      </c>
      <c r="B1092" s="11" t="s">
        <v>28</v>
      </c>
      <c r="C1092" s="11" t="s">
        <v>46</v>
      </c>
      <c r="D1092" s="11" t="s">
        <v>178</v>
      </c>
      <c r="E1092" s="11"/>
      <c r="F1092" s="12">
        <f t="shared" si="228"/>
        <v>16360</v>
      </c>
      <c r="G1092" s="12">
        <f t="shared" si="228"/>
        <v>16360</v>
      </c>
      <c r="H1092" s="12">
        <f t="shared" si="228"/>
        <v>15820</v>
      </c>
      <c r="I1092" s="12">
        <f t="shared" si="220"/>
        <v>96.69926650366747</v>
      </c>
      <c r="J1092" s="12">
        <f t="shared" si="219"/>
        <v>96.69926650366747</v>
      </c>
    </row>
    <row r="1093" spans="1:10" ht="30">
      <c r="A1093" s="13" t="s">
        <v>183</v>
      </c>
      <c r="B1093" s="11" t="s">
        <v>28</v>
      </c>
      <c r="C1093" s="11" t="s">
        <v>46</v>
      </c>
      <c r="D1093" s="11" t="s">
        <v>518</v>
      </c>
      <c r="E1093" s="11"/>
      <c r="F1093" s="12">
        <f t="shared" si="228"/>
        <v>16360</v>
      </c>
      <c r="G1093" s="12">
        <f t="shared" si="228"/>
        <v>16360</v>
      </c>
      <c r="H1093" s="12">
        <f t="shared" si="228"/>
        <v>15820</v>
      </c>
      <c r="I1093" s="12">
        <f t="shared" si="220"/>
        <v>96.69926650366747</v>
      </c>
      <c r="J1093" s="12">
        <f t="shared" si="219"/>
        <v>96.69926650366747</v>
      </c>
    </row>
    <row r="1094" spans="1:10" ht="30">
      <c r="A1094" s="13" t="s">
        <v>180</v>
      </c>
      <c r="B1094" s="11" t="s">
        <v>28</v>
      </c>
      <c r="C1094" s="11" t="s">
        <v>46</v>
      </c>
      <c r="D1094" s="11" t="s">
        <v>519</v>
      </c>
      <c r="E1094" s="11"/>
      <c r="F1094" s="12">
        <f t="shared" si="228"/>
        <v>16360</v>
      </c>
      <c r="G1094" s="12">
        <f t="shared" si="228"/>
        <v>16360</v>
      </c>
      <c r="H1094" s="12">
        <f t="shared" si="228"/>
        <v>15820</v>
      </c>
      <c r="I1094" s="12">
        <f t="shared" si="220"/>
        <v>96.69926650366747</v>
      </c>
      <c r="J1094" s="12">
        <f t="shared" si="219"/>
        <v>96.69926650366747</v>
      </c>
    </row>
    <row r="1095" spans="1:10" ht="15">
      <c r="A1095" s="14" t="s">
        <v>25</v>
      </c>
      <c r="B1095" s="11" t="s">
        <v>28</v>
      </c>
      <c r="C1095" s="11" t="s">
        <v>46</v>
      </c>
      <c r="D1095" s="11" t="s">
        <v>519</v>
      </c>
      <c r="E1095" s="11" t="s">
        <v>23</v>
      </c>
      <c r="F1095" s="12">
        <f t="shared" si="228"/>
        <v>16360</v>
      </c>
      <c r="G1095" s="12">
        <f t="shared" si="228"/>
        <v>16360</v>
      </c>
      <c r="H1095" s="12">
        <f t="shared" si="228"/>
        <v>15820</v>
      </c>
      <c r="I1095" s="12">
        <f t="shared" si="220"/>
        <v>96.69926650366747</v>
      </c>
      <c r="J1095" s="12">
        <f t="shared" si="219"/>
        <v>96.69926650366747</v>
      </c>
    </row>
    <row r="1096" spans="1:10" ht="15">
      <c r="A1096" s="14" t="s">
        <v>75</v>
      </c>
      <c r="B1096" s="11" t="s">
        <v>28</v>
      </c>
      <c r="C1096" s="11" t="s">
        <v>46</v>
      </c>
      <c r="D1096" s="11" t="s">
        <v>519</v>
      </c>
      <c r="E1096" s="11" t="s">
        <v>24</v>
      </c>
      <c r="F1096" s="12">
        <f>'прил 3 '!G1149</f>
        <v>16360</v>
      </c>
      <c r="G1096" s="12">
        <f>'прил 3 '!H1149</f>
        <v>16360</v>
      </c>
      <c r="H1096" s="12">
        <f>'прил 3 '!I1149</f>
        <v>15820</v>
      </c>
      <c r="I1096" s="12">
        <f t="shared" si="220"/>
        <v>96.69926650366747</v>
      </c>
      <c r="J1096" s="12">
        <f t="shared" si="219"/>
        <v>96.69926650366747</v>
      </c>
    </row>
    <row r="1097" spans="1:10" ht="15">
      <c r="A1097" s="31" t="s">
        <v>42</v>
      </c>
      <c r="B1097" s="32"/>
      <c r="C1097" s="1"/>
      <c r="D1097" s="32"/>
      <c r="E1097" s="32"/>
      <c r="F1097" s="17">
        <f>F18+F186+F205++F273+F461+F589+F612+F861+F940+F946+F1009+F1089+F1061</f>
        <v>2284034.3</v>
      </c>
      <c r="G1097" s="17">
        <f>G18+G186+G205++G273+G461+G589+G612+G861+G940+G946+G1009+G1089+G1061</f>
        <v>2285330.3</v>
      </c>
      <c r="H1097" s="17">
        <f>H18+H186+H205++H273+H461+H589+H612+H861+H940+H946+H1009+H1089+H1061</f>
        <v>1960509.4000000004</v>
      </c>
      <c r="I1097" s="9">
        <f t="shared" si="220"/>
        <v>85.83537471394368</v>
      </c>
      <c r="J1097" s="9">
        <f t="shared" si="219"/>
        <v>85.78669787907684</v>
      </c>
    </row>
    <row r="1098" spans="1:7" ht="15">
      <c r="A1098" s="4"/>
      <c r="B1098" s="4"/>
      <c r="C1098" s="5"/>
      <c r="D1098" s="4"/>
      <c r="E1098" s="4"/>
      <c r="F1098" s="42"/>
      <c r="G1098" s="42"/>
    </row>
    <row r="1099" spans="1:7" ht="15">
      <c r="A1099" s="3"/>
      <c r="B1099" s="4"/>
      <c r="C1099" s="4"/>
      <c r="D1099" s="4"/>
      <c r="E1099" s="4"/>
      <c r="F1099" s="6"/>
      <c r="G1099" s="6"/>
    </row>
    <row r="1100" spans="1:7" ht="15">
      <c r="A1100" s="3"/>
      <c r="B1100" s="4"/>
      <c r="C1100" s="4"/>
      <c r="D1100" s="4"/>
      <c r="E1100" s="4"/>
      <c r="F1100" s="4"/>
      <c r="G1100" s="4"/>
    </row>
    <row r="1101" spans="1:3" ht="15">
      <c r="A1101" s="4"/>
      <c r="C1101" s="4"/>
    </row>
  </sheetData>
  <sheetProtection/>
  <mergeCells count="19">
    <mergeCell ref="D16:D17"/>
    <mergeCell ref="E16:E17"/>
    <mergeCell ref="B15:E15"/>
    <mergeCell ref="A10:J10"/>
    <mergeCell ref="A11:J11"/>
    <mergeCell ref="H15:H17"/>
    <mergeCell ref="I15:I17"/>
    <mergeCell ref="J15:J17"/>
    <mergeCell ref="G15:G17"/>
    <mergeCell ref="A5:F5"/>
    <mergeCell ref="B8:F8"/>
    <mergeCell ref="A15:A17"/>
    <mergeCell ref="B6:F6"/>
    <mergeCell ref="B4:F4"/>
    <mergeCell ref="F15:F17"/>
    <mergeCell ref="A12:F12"/>
    <mergeCell ref="B7:F7"/>
    <mergeCell ref="B16:B17"/>
    <mergeCell ref="C16:C17"/>
  </mergeCells>
  <printOptions/>
  <pageMargins left="0.15748031496062992" right="0.15748031496062992" top="0.3937007874015748" bottom="0.31496062992125984" header="0.1968503937007874" footer="0.1968503937007874"/>
  <pageSetup horizontalDpi="600" verticalDpi="600" orientation="portrait" paperSize="9" scale="55" r:id="rId1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H758"/>
  <sheetViews>
    <sheetView zoomScale="70" zoomScaleNormal="70" zoomScalePageLayoutView="0" workbookViewId="0" topLeftCell="A10">
      <selection activeCell="G752" sqref="G752:H753"/>
    </sheetView>
  </sheetViews>
  <sheetFormatPr defaultColWidth="9.28125" defaultRowHeight="15"/>
  <cols>
    <col min="1" max="1" width="63.00390625" style="2" customWidth="1"/>
    <col min="2" max="2" width="16.28125" style="2" customWidth="1"/>
    <col min="3" max="3" width="7.57421875" style="2" customWidth="1"/>
    <col min="4" max="4" width="18.00390625" style="2" customWidth="1"/>
    <col min="5" max="5" width="17.140625" style="2" customWidth="1"/>
    <col min="6" max="6" width="15.7109375" style="2" customWidth="1"/>
    <col min="7" max="7" width="16.140625" style="2" customWidth="1"/>
    <col min="8" max="8" width="14.8515625" style="2" customWidth="1"/>
    <col min="9" max="16384" width="9.28125" style="2" customWidth="1"/>
  </cols>
  <sheetData>
    <row r="4" spans="1:5" ht="15">
      <c r="A4" s="8"/>
      <c r="B4" s="90" t="s">
        <v>789</v>
      </c>
      <c r="C4" s="90"/>
      <c r="D4" s="90"/>
      <c r="E4" s="64"/>
    </row>
    <row r="5" spans="1:5" ht="15">
      <c r="A5" s="99" t="s">
        <v>338</v>
      </c>
      <c r="B5" s="87"/>
      <c r="C5" s="87"/>
      <c r="D5" s="87"/>
      <c r="E5" s="62"/>
    </row>
    <row r="6" spans="1:5" ht="15">
      <c r="A6" s="8"/>
      <c r="B6" s="90" t="s">
        <v>786</v>
      </c>
      <c r="C6" s="90"/>
      <c r="D6" s="90"/>
      <c r="E6" s="64"/>
    </row>
    <row r="7" spans="3:5" ht="15.75" customHeight="1">
      <c r="C7" s="49"/>
      <c r="D7" s="51" t="s">
        <v>788</v>
      </c>
      <c r="E7" s="68"/>
    </row>
    <row r="8" spans="1:5" ht="15">
      <c r="A8" s="8"/>
      <c r="B8" s="100"/>
      <c r="C8" s="101"/>
      <c r="D8" s="101"/>
      <c r="E8" s="67"/>
    </row>
    <row r="9" spans="1:5" ht="15">
      <c r="A9" s="8"/>
      <c r="B9" s="50"/>
      <c r="C9" s="54"/>
      <c r="D9" s="54"/>
      <c r="E9" s="67"/>
    </row>
    <row r="10" spans="1:5" ht="15">
      <c r="A10" s="8"/>
      <c r="B10" s="8"/>
      <c r="C10" s="8"/>
      <c r="D10" s="8"/>
      <c r="E10" s="8"/>
    </row>
    <row r="11" spans="1:8" ht="15">
      <c r="A11" s="95" t="s">
        <v>787</v>
      </c>
      <c r="B11" s="95"/>
      <c r="C11" s="95"/>
      <c r="D11" s="104"/>
      <c r="E11" s="104"/>
      <c r="F11" s="82"/>
      <c r="G11" s="82"/>
      <c r="H11" s="82"/>
    </row>
    <row r="12" spans="1:8" ht="51" customHeight="1">
      <c r="A12" s="96" t="s">
        <v>614</v>
      </c>
      <c r="B12" s="96"/>
      <c r="C12" s="96"/>
      <c r="D12" s="104"/>
      <c r="E12" s="104"/>
      <c r="F12" s="82"/>
      <c r="G12" s="82"/>
      <c r="H12" s="82"/>
    </row>
    <row r="13" spans="1:5" ht="11.25" customHeight="1">
      <c r="A13" s="53"/>
      <c r="B13" s="53"/>
      <c r="C13" s="53"/>
      <c r="D13" s="55"/>
      <c r="E13" s="66"/>
    </row>
    <row r="14" spans="1:8" ht="15" customHeight="1">
      <c r="A14" s="69" t="s">
        <v>91</v>
      </c>
      <c r="B14" s="102" t="s">
        <v>43</v>
      </c>
      <c r="C14" s="103"/>
      <c r="D14" s="77" t="s">
        <v>790</v>
      </c>
      <c r="E14" s="77" t="s">
        <v>791</v>
      </c>
      <c r="F14" s="77" t="s">
        <v>775</v>
      </c>
      <c r="G14" s="69" t="s">
        <v>792</v>
      </c>
      <c r="H14" s="69" t="s">
        <v>793</v>
      </c>
    </row>
    <row r="15" spans="1:8" ht="15" customHeight="1">
      <c r="A15" s="89"/>
      <c r="B15" s="69" t="s">
        <v>776</v>
      </c>
      <c r="C15" s="69" t="s">
        <v>777</v>
      </c>
      <c r="D15" s="78"/>
      <c r="E15" s="78"/>
      <c r="F15" s="78"/>
      <c r="G15" s="70"/>
      <c r="H15" s="70"/>
    </row>
    <row r="16" spans="1:8" ht="45.75" customHeight="1">
      <c r="A16" s="89"/>
      <c r="B16" s="69"/>
      <c r="C16" s="69"/>
      <c r="D16" s="79"/>
      <c r="E16" s="79"/>
      <c r="F16" s="79"/>
      <c r="G16" s="70"/>
      <c r="H16" s="70"/>
    </row>
    <row r="17" spans="1:8" ht="46.5">
      <c r="A17" s="43" t="s">
        <v>391</v>
      </c>
      <c r="B17" s="1" t="s">
        <v>137</v>
      </c>
      <c r="C17" s="1"/>
      <c r="D17" s="9">
        <f>D18+D45+D83+D94</f>
        <v>1285275.7</v>
      </c>
      <c r="E17" s="9">
        <f>E18+E45+E83+E94</f>
        <v>1285275.7</v>
      </c>
      <c r="F17" s="9">
        <f>F18+F45+F83+F94</f>
        <v>1124052.8</v>
      </c>
      <c r="G17" s="9">
        <f>F17/D17*100</f>
        <v>87.45616212926146</v>
      </c>
      <c r="H17" s="9">
        <f>F17/E17*100</f>
        <v>87.45616212926146</v>
      </c>
    </row>
    <row r="18" spans="1:8" ht="15">
      <c r="A18" s="10" t="s">
        <v>392</v>
      </c>
      <c r="B18" s="11" t="s">
        <v>138</v>
      </c>
      <c r="C18" s="11"/>
      <c r="D18" s="12">
        <f>D19+D36</f>
        <v>532672</v>
      </c>
      <c r="E18" s="12">
        <f>E19+E36</f>
        <v>532672</v>
      </c>
      <c r="F18" s="12">
        <f>F19+F36</f>
        <v>483836.9</v>
      </c>
      <c r="G18" s="12">
        <f>F18/D18*100</f>
        <v>90.83205049261083</v>
      </c>
      <c r="H18" s="12">
        <f>F18/E18*100</f>
        <v>90.83205049261083</v>
      </c>
    </row>
    <row r="19" spans="1:8" ht="75">
      <c r="A19" s="10" t="s">
        <v>664</v>
      </c>
      <c r="B19" s="11" t="s">
        <v>139</v>
      </c>
      <c r="C19" s="11"/>
      <c r="D19" s="12">
        <f>D20+D23+D26+D29</f>
        <v>523819</v>
      </c>
      <c r="E19" s="12">
        <f>E20+E23+E26+E29</f>
        <v>523819</v>
      </c>
      <c r="F19" s="12">
        <f>F20+F23+F26+F29</f>
        <v>483689.2</v>
      </c>
      <c r="G19" s="12">
        <f aca="true" t="shared" si="0" ref="G19:G82">F19/D19*100</f>
        <v>92.33899495818211</v>
      </c>
      <c r="H19" s="12">
        <f aca="true" t="shared" si="1" ref="H19:H82">F19/E19*100</f>
        <v>92.33899495818211</v>
      </c>
    </row>
    <row r="20" spans="1:8" ht="30">
      <c r="A20" s="10" t="s">
        <v>388</v>
      </c>
      <c r="B20" s="11" t="s">
        <v>404</v>
      </c>
      <c r="C20" s="11"/>
      <c r="D20" s="12">
        <f aca="true" t="shared" si="2" ref="D20:F21">D21</f>
        <v>170731</v>
      </c>
      <c r="E20" s="12">
        <f t="shared" si="2"/>
        <v>170731</v>
      </c>
      <c r="F20" s="12">
        <f t="shared" si="2"/>
        <v>131574.4</v>
      </c>
      <c r="G20" s="12">
        <f t="shared" si="0"/>
        <v>77.0653249849178</v>
      </c>
      <c r="H20" s="12">
        <f t="shared" si="1"/>
        <v>77.0653249849178</v>
      </c>
    </row>
    <row r="21" spans="1:8" ht="30">
      <c r="A21" s="13" t="s">
        <v>21</v>
      </c>
      <c r="B21" s="11" t="s">
        <v>404</v>
      </c>
      <c r="C21" s="11" t="s">
        <v>20</v>
      </c>
      <c r="D21" s="12">
        <f t="shared" si="2"/>
        <v>170731</v>
      </c>
      <c r="E21" s="12">
        <f t="shared" si="2"/>
        <v>170731</v>
      </c>
      <c r="F21" s="12">
        <f t="shared" si="2"/>
        <v>131574.4</v>
      </c>
      <c r="G21" s="12">
        <f t="shared" si="0"/>
        <v>77.0653249849178</v>
      </c>
      <c r="H21" s="12">
        <f t="shared" si="1"/>
        <v>77.0653249849178</v>
      </c>
    </row>
    <row r="22" spans="1:8" ht="15">
      <c r="A22" s="13" t="s">
        <v>87</v>
      </c>
      <c r="B22" s="11" t="s">
        <v>404</v>
      </c>
      <c r="C22" s="11" t="s">
        <v>72</v>
      </c>
      <c r="D22" s="12">
        <f>'прил 4'!F619</f>
        <v>170731</v>
      </c>
      <c r="E22" s="12">
        <f>'прил 4'!G619</f>
        <v>170731</v>
      </c>
      <c r="F22" s="12">
        <f>'прил 4'!H619</f>
        <v>131574.4</v>
      </c>
      <c r="G22" s="12">
        <f t="shared" si="0"/>
        <v>77.0653249849178</v>
      </c>
      <c r="H22" s="12">
        <f t="shared" si="1"/>
        <v>77.0653249849178</v>
      </c>
    </row>
    <row r="23" spans="1:8" ht="120">
      <c r="A23" s="10" t="s">
        <v>399</v>
      </c>
      <c r="B23" s="11" t="s">
        <v>141</v>
      </c>
      <c r="C23" s="11"/>
      <c r="D23" s="12">
        <f aca="true" t="shared" si="3" ref="D23:F24">D24</f>
        <v>328104</v>
      </c>
      <c r="E23" s="12">
        <f t="shared" si="3"/>
        <v>328104</v>
      </c>
      <c r="F23" s="12">
        <f t="shared" si="3"/>
        <v>327922.9</v>
      </c>
      <c r="G23" s="12">
        <f t="shared" si="0"/>
        <v>99.94480408650917</v>
      </c>
      <c r="H23" s="12">
        <f t="shared" si="1"/>
        <v>99.94480408650917</v>
      </c>
    </row>
    <row r="24" spans="1:8" ht="30">
      <c r="A24" s="13" t="s">
        <v>21</v>
      </c>
      <c r="B24" s="11" t="s">
        <v>141</v>
      </c>
      <c r="C24" s="11" t="s">
        <v>20</v>
      </c>
      <c r="D24" s="12">
        <f t="shared" si="3"/>
        <v>328104</v>
      </c>
      <c r="E24" s="12">
        <f t="shared" si="3"/>
        <v>328104</v>
      </c>
      <c r="F24" s="12">
        <f t="shared" si="3"/>
        <v>327922.9</v>
      </c>
      <c r="G24" s="12">
        <f t="shared" si="0"/>
        <v>99.94480408650917</v>
      </c>
      <c r="H24" s="12">
        <f t="shared" si="1"/>
        <v>99.94480408650917</v>
      </c>
    </row>
    <row r="25" spans="1:8" ht="15">
      <c r="A25" s="13" t="s">
        <v>87</v>
      </c>
      <c r="B25" s="11" t="s">
        <v>141</v>
      </c>
      <c r="C25" s="11" t="s">
        <v>72</v>
      </c>
      <c r="D25" s="12">
        <f>'прил 4'!F622</f>
        <v>328104</v>
      </c>
      <c r="E25" s="12">
        <f>'прил 4'!G622</f>
        <v>328104</v>
      </c>
      <c r="F25" s="12">
        <f>'прил 4'!H622</f>
        <v>327922.9</v>
      </c>
      <c r="G25" s="12">
        <f t="shared" si="0"/>
        <v>99.94480408650917</v>
      </c>
      <c r="H25" s="12">
        <f t="shared" si="1"/>
        <v>99.94480408650917</v>
      </c>
    </row>
    <row r="26" spans="1:8" ht="105">
      <c r="A26" s="13" t="s">
        <v>400</v>
      </c>
      <c r="B26" s="11" t="s">
        <v>169</v>
      </c>
      <c r="C26" s="11"/>
      <c r="D26" s="12">
        <f aca="true" t="shared" si="4" ref="D26:F27">D27</f>
        <v>3330</v>
      </c>
      <c r="E26" s="12">
        <f t="shared" si="4"/>
        <v>3330</v>
      </c>
      <c r="F26" s="12">
        <f t="shared" si="4"/>
        <v>3138.1</v>
      </c>
      <c r="G26" s="12">
        <f t="shared" si="0"/>
        <v>94.23723723723724</v>
      </c>
      <c r="H26" s="12">
        <f t="shared" si="1"/>
        <v>94.23723723723724</v>
      </c>
    </row>
    <row r="27" spans="1:8" ht="30">
      <c r="A27" s="13" t="s">
        <v>21</v>
      </c>
      <c r="B27" s="11" t="s">
        <v>169</v>
      </c>
      <c r="C27" s="11" t="s">
        <v>20</v>
      </c>
      <c r="D27" s="12">
        <f t="shared" si="4"/>
        <v>3330</v>
      </c>
      <c r="E27" s="12">
        <f t="shared" si="4"/>
        <v>3330</v>
      </c>
      <c r="F27" s="12">
        <f t="shared" si="4"/>
        <v>3138.1</v>
      </c>
      <c r="G27" s="12">
        <f t="shared" si="0"/>
        <v>94.23723723723724</v>
      </c>
      <c r="H27" s="12">
        <f t="shared" si="1"/>
        <v>94.23723723723724</v>
      </c>
    </row>
    <row r="28" spans="1:8" ht="30">
      <c r="A28" s="13" t="s">
        <v>101</v>
      </c>
      <c r="B28" s="11" t="s">
        <v>169</v>
      </c>
      <c r="C28" s="11" t="s">
        <v>100</v>
      </c>
      <c r="D28" s="12">
        <f>'прил 4'!F625</f>
        <v>3330</v>
      </c>
      <c r="E28" s="12">
        <f>'прил 4'!G625</f>
        <v>3330</v>
      </c>
      <c r="F28" s="12">
        <f>'прил 4'!H625</f>
        <v>3138.1</v>
      </c>
      <c r="G28" s="12">
        <f t="shared" si="0"/>
        <v>94.23723723723724</v>
      </c>
      <c r="H28" s="12">
        <f t="shared" si="1"/>
        <v>94.23723723723724</v>
      </c>
    </row>
    <row r="29" spans="1:8" ht="75">
      <c r="A29" s="10" t="s">
        <v>402</v>
      </c>
      <c r="B29" s="11" t="s">
        <v>140</v>
      </c>
      <c r="C29" s="11"/>
      <c r="D29" s="12">
        <f>D32+D34+D30</f>
        <v>21654</v>
      </c>
      <c r="E29" s="12">
        <f>E32+E34+E30</f>
        <v>21654</v>
      </c>
      <c r="F29" s="12">
        <f>F32+F34+F30</f>
        <v>21053.800000000003</v>
      </c>
      <c r="G29" s="12">
        <f t="shared" si="0"/>
        <v>97.22822573196639</v>
      </c>
      <c r="H29" s="12">
        <f t="shared" si="1"/>
        <v>97.22822573196639</v>
      </c>
    </row>
    <row r="30" spans="1:8" ht="60">
      <c r="A30" s="10" t="s">
        <v>0</v>
      </c>
      <c r="B30" s="11" t="s">
        <v>302</v>
      </c>
      <c r="C30" s="22">
        <v>100</v>
      </c>
      <c r="D30" s="12">
        <f>D31</f>
        <v>839</v>
      </c>
      <c r="E30" s="12">
        <f>E31</f>
        <v>839</v>
      </c>
      <c r="F30" s="12">
        <f>F31</f>
        <v>817.9</v>
      </c>
      <c r="G30" s="12">
        <f t="shared" si="0"/>
        <v>97.48510131108462</v>
      </c>
      <c r="H30" s="12">
        <f t="shared" si="1"/>
        <v>97.48510131108462</v>
      </c>
    </row>
    <row r="31" spans="1:8" ht="15">
      <c r="A31" s="10" t="s">
        <v>22</v>
      </c>
      <c r="B31" s="11" t="s">
        <v>302</v>
      </c>
      <c r="C31" s="22">
        <v>110</v>
      </c>
      <c r="D31" s="12">
        <f>'прил 4'!F828</f>
        <v>839</v>
      </c>
      <c r="E31" s="12">
        <f>'прил 4'!G828</f>
        <v>839</v>
      </c>
      <c r="F31" s="12">
        <f>'прил 4'!H828</f>
        <v>817.9</v>
      </c>
      <c r="G31" s="12">
        <f t="shared" si="0"/>
        <v>97.48510131108462</v>
      </c>
      <c r="H31" s="12">
        <f t="shared" si="1"/>
        <v>97.48510131108462</v>
      </c>
    </row>
    <row r="32" spans="1:8" ht="30">
      <c r="A32" s="13" t="s">
        <v>5</v>
      </c>
      <c r="B32" s="11" t="s">
        <v>140</v>
      </c>
      <c r="C32" s="11" t="s">
        <v>3</v>
      </c>
      <c r="D32" s="12">
        <f>D33</f>
        <v>155</v>
      </c>
      <c r="E32" s="12">
        <f>E33</f>
        <v>155</v>
      </c>
      <c r="F32" s="12">
        <f>F33</f>
        <v>150</v>
      </c>
      <c r="G32" s="12">
        <f t="shared" si="0"/>
        <v>96.7741935483871</v>
      </c>
      <c r="H32" s="12">
        <f t="shared" si="1"/>
        <v>96.7741935483871</v>
      </c>
    </row>
    <row r="33" spans="1:8" ht="30">
      <c r="A33" s="13" t="s">
        <v>6</v>
      </c>
      <c r="B33" s="11" t="s">
        <v>140</v>
      </c>
      <c r="C33" s="11" t="s">
        <v>4</v>
      </c>
      <c r="D33" s="12">
        <f>'прил 4'!F987</f>
        <v>155</v>
      </c>
      <c r="E33" s="12">
        <f>'прил 4'!G987</f>
        <v>155</v>
      </c>
      <c r="F33" s="12">
        <f>'прил 4'!H987</f>
        <v>150</v>
      </c>
      <c r="G33" s="12">
        <f t="shared" si="0"/>
        <v>96.7741935483871</v>
      </c>
      <c r="H33" s="12">
        <f t="shared" si="1"/>
        <v>96.7741935483871</v>
      </c>
    </row>
    <row r="34" spans="1:8" ht="15">
      <c r="A34" s="10" t="s">
        <v>9</v>
      </c>
      <c r="B34" s="11" t="s">
        <v>140</v>
      </c>
      <c r="C34" s="11" t="s">
        <v>7</v>
      </c>
      <c r="D34" s="12">
        <f>D35</f>
        <v>20660</v>
      </c>
      <c r="E34" s="12">
        <f>E35</f>
        <v>20660</v>
      </c>
      <c r="F34" s="12">
        <f>F35</f>
        <v>20085.9</v>
      </c>
      <c r="G34" s="12">
        <f t="shared" si="0"/>
        <v>97.2212003872217</v>
      </c>
      <c r="H34" s="12">
        <f t="shared" si="1"/>
        <v>97.2212003872217</v>
      </c>
    </row>
    <row r="35" spans="1:8" ht="30">
      <c r="A35" s="16" t="s">
        <v>10</v>
      </c>
      <c r="B35" s="11" t="s">
        <v>140</v>
      </c>
      <c r="C35" s="11" t="s">
        <v>8</v>
      </c>
      <c r="D35" s="12">
        <f>'прил 4'!F989</f>
        <v>20660</v>
      </c>
      <c r="E35" s="12">
        <f>'прил 4'!G989</f>
        <v>20660</v>
      </c>
      <c r="F35" s="12">
        <f>'прил 4'!H989</f>
        <v>20085.9</v>
      </c>
      <c r="G35" s="12">
        <f t="shared" si="0"/>
        <v>97.2212003872217</v>
      </c>
      <c r="H35" s="12">
        <f t="shared" si="1"/>
        <v>97.2212003872217</v>
      </c>
    </row>
    <row r="36" spans="1:8" ht="30">
      <c r="A36" s="13" t="s">
        <v>319</v>
      </c>
      <c r="B36" s="11" t="s">
        <v>320</v>
      </c>
      <c r="C36" s="11"/>
      <c r="D36" s="29">
        <f>D37+D42</f>
        <v>8853</v>
      </c>
      <c r="E36" s="29">
        <f>E37+E42</f>
        <v>8853</v>
      </c>
      <c r="F36" s="29">
        <f>F37+F42</f>
        <v>147.7</v>
      </c>
      <c r="G36" s="12">
        <f t="shared" si="0"/>
        <v>1.668361007568056</v>
      </c>
      <c r="H36" s="12">
        <f t="shared" si="1"/>
        <v>1.668361007568056</v>
      </c>
    </row>
    <row r="37" spans="1:8" ht="30">
      <c r="A37" s="13" t="s">
        <v>675</v>
      </c>
      <c r="B37" s="11" t="s">
        <v>674</v>
      </c>
      <c r="C37" s="11"/>
      <c r="D37" s="29">
        <f>D40+D38</f>
        <v>2848</v>
      </c>
      <c r="E37" s="29">
        <f>E40+E38</f>
        <v>2848</v>
      </c>
      <c r="F37" s="29">
        <f>F40+F38</f>
        <v>147.7</v>
      </c>
      <c r="G37" s="12">
        <f t="shared" si="0"/>
        <v>5.186095505617977</v>
      </c>
      <c r="H37" s="12">
        <f t="shared" si="1"/>
        <v>5.186095505617977</v>
      </c>
    </row>
    <row r="38" spans="1:8" ht="30">
      <c r="A38" s="10" t="s">
        <v>5</v>
      </c>
      <c r="B38" s="11" t="s">
        <v>674</v>
      </c>
      <c r="C38" s="11" t="s">
        <v>3</v>
      </c>
      <c r="D38" s="29">
        <f>D39</f>
        <v>148</v>
      </c>
      <c r="E38" s="29">
        <f>E39</f>
        <v>148</v>
      </c>
      <c r="F38" s="29">
        <f>F39</f>
        <v>147.7</v>
      </c>
      <c r="G38" s="12">
        <f t="shared" si="0"/>
        <v>99.79729729729729</v>
      </c>
      <c r="H38" s="12">
        <f t="shared" si="1"/>
        <v>99.79729729729729</v>
      </c>
    </row>
    <row r="39" spans="1:8" ht="30">
      <c r="A39" s="10" t="s">
        <v>6</v>
      </c>
      <c r="B39" s="11" t="s">
        <v>674</v>
      </c>
      <c r="C39" s="11" t="s">
        <v>4</v>
      </c>
      <c r="D39" s="29">
        <f>'прил 4'!F629</f>
        <v>148</v>
      </c>
      <c r="E39" s="29">
        <f>'прил 4'!G629</f>
        <v>148</v>
      </c>
      <c r="F39" s="29">
        <f>'прил 4'!H629</f>
        <v>147.7</v>
      </c>
      <c r="G39" s="12">
        <f t="shared" si="0"/>
        <v>99.79729729729729</v>
      </c>
      <c r="H39" s="12">
        <f t="shared" si="1"/>
        <v>99.79729729729729</v>
      </c>
    </row>
    <row r="40" spans="1:8" ht="30">
      <c r="A40" s="13" t="s">
        <v>21</v>
      </c>
      <c r="B40" s="11" t="s">
        <v>674</v>
      </c>
      <c r="C40" s="11" t="s">
        <v>20</v>
      </c>
      <c r="D40" s="29">
        <f>D41</f>
        <v>2700</v>
      </c>
      <c r="E40" s="29">
        <f>E41</f>
        <v>2700</v>
      </c>
      <c r="F40" s="29">
        <f>F41</f>
        <v>0</v>
      </c>
      <c r="G40" s="12">
        <f t="shared" si="0"/>
        <v>0</v>
      </c>
      <c r="H40" s="12">
        <f t="shared" si="1"/>
        <v>0</v>
      </c>
    </row>
    <row r="41" spans="1:8" ht="15">
      <c r="A41" s="13" t="s">
        <v>87</v>
      </c>
      <c r="B41" s="11" t="s">
        <v>674</v>
      </c>
      <c r="C41" s="11" t="s">
        <v>72</v>
      </c>
      <c r="D41" s="29">
        <f>'прил 4'!F631</f>
        <v>2700</v>
      </c>
      <c r="E41" s="29">
        <f>'прил 4'!G631</f>
        <v>2700</v>
      </c>
      <c r="F41" s="29">
        <f>'прил 4'!H631</f>
        <v>0</v>
      </c>
      <c r="G41" s="12">
        <f t="shared" si="0"/>
        <v>0</v>
      </c>
      <c r="H41" s="12">
        <f t="shared" si="1"/>
        <v>0</v>
      </c>
    </row>
    <row r="42" spans="1:8" ht="60">
      <c r="A42" s="13" t="s">
        <v>698</v>
      </c>
      <c r="B42" s="11" t="s">
        <v>695</v>
      </c>
      <c r="C42" s="11"/>
      <c r="D42" s="29">
        <f aca="true" t="shared" si="5" ref="D42:F43">D43</f>
        <v>6005</v>
      </c>
      <c r="E42" s="29">
        <f t="shared" si="5"/>
        <v>6005</v>
      </c>
      <c r="F42" s="29">
        <f t="shared" si="5"/>
        <v>0</v>
      </c>
      <c r="G42" s="12">
        <f t="shared" si="0"/>
        <v>0</v>
      </c>
      <c r="H42" s="12">
        <f t="shared" si="1"/>
        <v>0</v>
      </c>
    </row>
    <row r="43" spans="1:8" ht="45">
      <c r="A43" s="13" t="s">
        <v>16</v>
      </c>
      <c r="B43" s="11" t="s">
        <v>695</v>
      </c>
      <c r="C43" s="11" t="s">
        <v>17</v>
      </c>
      <c r="D43" s="29">
        <f t="shared" si="5"/>
        <v>6005</v>
      </c>
      <c r="E43" s="29">
        <f t="shared" si="5"/>
        <v>6005</v>
      </c>
      <c r="F43" s="29">
        <f t="shared" si="5"/>
        <v>0</v>
      </c>
      <c r="G43" s="12">
        <f t="shared" si="0"/>
        <v>0</v>
      </c>
      <c r="H43" s="12">
        <f t="shared" si="1"/>
        <v>0</v>
      </c>
    </row>
    <row r="44" spans="1:8" ht="15">
      <c r="A44" s="13" t="s">
        <v>93</v>
      </c>
      <c r="B44" s="11" t="s">
        <v>695</v>
      </c>
      <c r="C44" s="11" t="s">
        <v>92</v>
      </c>
      <c r="D44" s="29">
        <f>'прил 4'!F634</f>
        <v>6005</v>
      </c>
      <c r="E44" s="29">
        <f>'прил 4'!G634</f>
        <v>6005</v>
      </c>
      <c r="F44" s="29">
        <f>'прил 4'!H634</f>
        <v>0</v>
      </c>
      <c r="G44" s="12">
        <f t="shared" si="0"/>
        <v>0</v>
      </c>
      <c r="H44" s="12">
        <f t="shared" si="1"/>
        <v>0</v>
      </c>
    </row>
    <row r="45" spans="1:8" ht="15">
      <c r="A45" s="14" t="s">
        <v>393</v>
      </c>
      <c r="B45" s="11" t="s">
        <v>142</v>
      </c>
      <c r="C45" s="11"/>
      <c r="D45" s="12">
        <f>D46+D62+D66+D79+D72</f>
        <v>618443.4</v>
      </c>
      <c r="E45" s="12">
        <f>E46+E62+E66+E79+E72</f>
        <v>618443.4</v>
      </c>
      <c r="F45" s="12">
        <f>F46+F62+F66+F79+F72</f>
        <v>520370.20000000007</v>
      </c>
      <c r="G45" s="12">
        <f t="shared" si="0"/>
        <v>84.14192794360811</v>
      </c>
      <c r="H45" s="12">
        <f t="shared" si="1"/>
        <v>84.14192794360811</v>
      </c>
    </row>
    <row r="46" spans="1:8" ht="45">
      <c r="A46" s="14" t="s">
        <v>403</v>
      </c>
      <c r="B46" s="11" t="s">
        <v>143</v>
      </c>
      <c r="C46" s="11"/>
      <c r="D46" s="12">
        <f>D50+D47+D53+D56+D59</f>
        <v>517998.3</v>
      </c>
      <c r="E46" s="12">
        <f>E50+E47+E53+E56+E59</f>
        <v>517998.3</v>
      </c>
      <c r="F46" s="12">
        <f>F50+F47+F53+F56+F59</f>
        <v>483531.7</v>
      </c>
      <c r="G46" s="12">
        <f t="shared" si="0"/>
        <v>93.3461943794024</v>
      </c>
      <c r="H46" s="12">
        <f t="shared" si="1"/>
        <v>93.3461943794024</v>
      </c>
    </row>
    <row r="47" spans="1:8" ht="45">
      <c r="A47" s="14" t="s">
        <v>225</v>
      </c>
      <c r="B47" s="11" t="s">
        <v>144</v>
      </c>
      <c r="C47" s="11"/>
      <c r="D47" s="12">
        <f aca="true" t="shared" si="6" ref="D47:F48">D48</f>
        <v>14997.7</v>
      </c>
      <c r="E47" s="12">
        <f t="shared" si="6"/>
        <v>14997.7</v>
      </c>
      <c r="F47" s="12">
        <f t="shared" si="6"/>
        <v>7732.4</v>
      </c>
      <c r="G47" s="12">
        <f t="shared" si="0"/>
        <v>51.557238776612415</v>
      </c>
      <c r="H47" s="12">
        <f t="shared" si="1"/>
        <v>51.557238776612415</v>
      </c>
    </row>
    <row r="48" spans="1:8" ht="30">
      <c r="A48" s="13" t="s">
        <v>21</v>
      </c>
      <c r="B48" s="11" t="s">
        <v>144</v>
      </c>
      <c r="C48" s="11" t="s">
        <v>20</v>
      </c>
      <c r="D48" s="12">
        <f t="shared" si="6"/>
        <v>14997.7</v>
      </c>
      <c r="E48" s="12">
        <f t="shared" si="6"/>
        <v>14997.7</v>
      </c>
      <c r="F48" s="12">
        <f t="shared" si="6"/>
        <v>7732.4</v>
      </c>
      <c r="G48" s="12">
        <f t="shared" si="0"/>
        <v>51.557238776612415</v>
      </c>
      <c r="H48" s="12">
        <f t="shared" si="1"/>
        <v>51.557238776612415</v>
      </c>
    </row>
    <row r="49" spans="1:8" ht="15">
      <c r="A49" s="13" t="s">
        <v>87</v>
      </c>
      <c r="B49" s="11" t="s">
        <v>144</v>
      </c>
      <c r="C49" s="11" t="s">
        <v>72</v>
      </c>
      <c r="D49" s="12">
        <f>'прил 4'!F681</f>
        <v>14997.7</v>
      </c>
      <c r="E49" s="12">
        <f>'прил 4'!G681</f>
        <v>14997.7</v>
      </c>
      <c r="F49" s="12">
        <f>'прил 4'!H681</f>
        <v>7732.4</v>
      </c>
      <c r="G49" s="12">
        <f t="shared" si="0"/>
        <v>51.557238776612415</v>
      </c>
      <c r="H49" s="12">
        <f t="shared" si="1"/>
        <v>51.557238776612415</v>
      </c>
    </row>
    <row r="50" spans="1:8" ht="30">
      <c r="A50" s="10" t="s">
        <v>388</v>
      </c>
      <c r="B50" s="11" t="s">
        <v>405</v>
      </c>
      <c r="C50" s="11"/>
      <c r="D50" s="12">
        <f aca="true" t="shared" si="7" ref="D50:F51">D51</f>
        <v>75363.6</v>
      </c>
      <c r="E50" s="12">
        <f t="shared" si="7"/>
        <v>75363.6</v>
      </c>
      <c r="F50" s="12">
        <f t="shared" si="7"/>
        <v>50820.6</v>
      </c>
      <c r="G50" s="12">
        <f t="shared" si="0"/>
        <v>67.43388054710762</v>
      </c>
      <c r="H50" s="12">
        <f t="shared" si="1"/>
        <v>67.43388054710762</v>
      </c>
    </row>
    <row r="51" spans="1:8" ht="30">
      <c r="A51" s="13" t="s">
        <v>21</v>
      </c>
      <c r="B51" s="11" t="s">
        <v>405</v>
      </c>
      <c r="C51" s="11" t="s">
        <v>20</v>
      </c>
      <c r="D51" s="12">
        <f t="shared" si="7"/>
        <v>75363.6</v>
      </c>
      <c r="E51" s="12">
        <f t="shared" si="7"/>
        <v>75363.6</v>
      </c>
      <c r="F51" s="12">
        <f t="shared" si="7"/>
        <v>50820.6</v>
      </c>
      <c r="G51" s="12">
        <f t="shared" si="0"/>
        <v>67.43388054710762</v>
      </c>
      <c r="H51" s="12">
        <f t="shared" si="1"/>
        <v>67.43388054710762</v>
      </c>
    </row>
    <row r="52" spans="1:8" ht="15">
      <c r="A52" s="13" t="s">
        <v>87</v>
      </c>
      <c r="B52" s="11" t="s">
        <v>405</v>
      </c>
      <c r="C52" s="11" t="s">
        <v>72</v>
      </c>
      <c r="D52" s="12">
        <f>'прил 4'!F684</f>
        <v>75363.6</v>
      </c>
      <c r="E52" s="12">
        <f>'прил 4'!G684</f>
        <v>75363.6</v>
      </c>
      <c r="F52" s="12">
        <f>'прил 4'!H684</f>
        <v>50820.6</v>
      </c>
      <c r="G52" s="12">
        <f t="shared" si="0"/>
        <v>67.43388054710762</v>
      </c>
      <c r="H52" s="12">
        <f t="shared" si="1"/>
        <v>67.43388054710762</v>
      </c>
    </row>
    <row r="53" spans="1:8" ht="165">
      <c r="A53" s="15" t="s">
        <v>401</v>
      </c>
      <c r="B53" s="11" t="s">
        <v>145</v>
      </c>
      <c r="C53" s="11"/>
      <c r="D53" s="12">
        <f aca="true" t="shared" si="8" ref="D53:F54">D54</f>
        <v>397939</v>
      </c>
      <c r="E53" s="12">
        <f t="shared" si="8"/>
        <v>397939</v>
      </c>
      <c r="F53" s="12">
        <f t="shared" si="8"/>
        <v>397113</v>
      </c>
      <c r="G53" s="12">
        <f t="shared" si="0"/>
        <v>99.79243049814167</v>
      </c>
      <c r="H53" s="12">
        <f t="shared" si="1"/>
        <v>99.79243049814167</v>
      </c>
    </row>
    <row r="54" spans="1:8" ht="30">
      <c r="A54" s="13" t="s">
        <v>21</v>
      </c>
      <c r="B54" s="11" t="s">
        <v>145</v>
      </c>
      <c r="C54" s="11" t="s">
        <v>20</v>
      </c>
      <c r="D54" s="12">
        <f t="shared" si="8"/>
        <v>397939</v>
      </c>
      <c r="E54" s="12">
        <f t="shared" si="8"/>
        <v>397939</v>
      </c>
      <c r="F54" s="12">
        <f t="shared" si="8"/>
        <v>397113</v>
      </c>
      <c r="G54" s="12">
        <f t="shared" si="0"/>
        <v>99.79243049814167</v>
      </c>
      <c r="H54" s="12">
        <f t="shared" si="1"/>
        <v>99.79243049814167</v>
      </c>
    </row>
    <row r="55" spans="1:8" ht="15">
      <c r="A55" s="13" t="s">
        <v>87</v>
      </c>
      <c r="B55" s="11" t="s">
        <v>145</v>
      </c>
      <c r="C55" s="11" t="s">
        <v>72</v>
      </c>
      <c r="D55" s="12">
        <f>'прил 4'!F687</f>
        <v>397939</v>
      </c>
      <c r="E55" s="12">
        <f>'прил 4'!G687</f>
        <v>397939</v>
      </c>
      <c r="F55" s="12">
        <f>'прил 4'!H687</f>
        <v>397113</v>
      </c>
      <c r="G55" s="12">
        <f t="shared" si="0"/>
        <v>99.79243049814167</v>
      </c>
      <c r="H55" s="12">
        <f t="shared" si="1"/>
        <v>99.79243049814167</v>
      </c>
    </row>
    <row r="56" spans="1:8" ht="120">
      <c r="A56" s="38" t="s">
        <v>559</v>
      </c>
      <c r="B56" s="11" t="s">
        <v>146</v>
      </c>
      <c r="C56" s="11"/>
      <c r="D56" s="12">
        <f aca="true" t="shared" si="9" ref="D56:F57">D57</f>
        <v>29660</v>
      </c>
      <c r="E56" s="12">
        <f t="shared" si="9"/>
        <v>29660</v>
      </c>
      <c r="F56" s="12">
        <f t="shared" si="9"/>
        <v>27863.2</v>
      </c>
      <c r="G56" s="12">
        <f t="shared" si="0"/>
        <v>93.94200944032367</v>
      </c>
      <c r="H56" s="12">
        <f t="shared" si="1"/>
        <v>93.94200944032367</v>
      </c>
    </row>
    <row r="57" spans="1:8" ht="30">
      <c r="A57" s="13" t="s">
        <v>21</v>
      </c>
      <c r="B57" s="11" t="s">
        <v>146</v>
      </c>
      <c r="C57" s="11" t="s">
        <v>20</v>
      </c>
      <c r="D57" s="12">
        <f t="shared" si="9"/>
        <v>29660</v>
      </c>
      <c r="E57" s="12">
        <f t="shared" si="9"/>
        <v>29660</v>
      </c>
      <c r="F57" s="12">
        <f t="shared" si="9"/>
        <v>27863.2</v>
      </c>
      <c r="G57" s="12">
        <f t="shared" si="0"/>
        <v>93.94200944032367</v>
      </c>
      <c r="H57" s="12">
        <f t="shared" si="1"/>
        <v>93.94200944032367</v>
      </c>
    </row>
    <row r="58" spans="1:8" ht="15">
      <c r="A58" s="13" t="s">
        <v>87</v>
      </c>
      <c r="B58" s="11" t="s">
        <v>146</v>
      </c>
      <c r="C58" s="11" t="s">
        <v>72</v>
      </c>
      <c r="D58" s="12">
        <f>'прил 4'!F690</f>
        <v>29660</v>
      </c>
      <c r="E58" s="12">
        <f>'прил 4'!G690</f>
        <v>29660</v>
      </c>
      <c r="F58" s="12">
        <f>'прил 4'!H690</f>
        <v>27863.2</v>
      </c>
      <c r="G58" s="12">
        <f t="shared" si="0"/>
        <v>93.94200944032367</v>
      </c>
      <c r="H58" s="12">
        <f t="shared" si="1"/>
        <v>93.94200944032367</v>
      </c>
    </row>
    <row r="59" spans="1:8" ht="60">
      <c r="A59" s="38" t="s">
        <v>330</v>
      </c>
      <c r="B59" s="11" t="s">
        <v>147</v>
      </c>
      <c r="C59" s="11"/>
      <c r="D59" s="12">
        <f aca="true" t="shared" si="10" ref="D59:F60">D60</f>
        <v>38</v>
      </c>
      <c r="E59" s="12">
        <f t="shared" si="10"/>
        <v>38</v>
      </c>
      <c r="F59" s="12">
        <f t="shared" si="10"/>
        <v>2.5</v>
      </c>
      <c r="G59" s="12">
        <f t="shared" si="0"/>
        <v>6.578947368421052</v>
      </c>
      <c r="H59" s="12">
        <f t="shared" si="1"/>
        <v>6.578947368421052</v>
      </c>
    </row>
    <row r="60" spans="1:8" ht="30">
      <c r="A60" s="13" t="s">
        <v>21</v>
      </c>
      <c r="B60" s="11" t="s">
        <v>147</v>
      </c>
      <c r="C60" s="11" t="s">
        <v>20</v>
      </c>
      <c r="D60" s="12">
        <f t="shared" si="10"/>
        <v>38</v>
      </c>
      <c r="E60" s="12">
        <f t="shared" si="10"/>
        <v>38</v>
      </c>
      <c r="F60" s="12">
        <f t="shared" si="10"/>
        <v>2.5</v>
      </c>
      <c r="G60" s="12">
        <f t="shared" si="0"/>
        <v>6.578947368421052</v>
      </c>
      <c r="H60" s="12">
        <f t="shared" si="1"/>
        <v>6.578947368421052</v>
      </c>
    </row>
    <row r="61" spans="1:8" ht="15">
      <c r="A61" s="13" t="s">
        <v>87</v>
      </c>
      <c r="B61" s="11" t="s">
        <v>147</v>
      </c>
      <c r="C61" s="11" t="s">
        <v>72</v>
      </c>
      <c r="D61" s="12">
        <f>'прил 4'!F693</f>
        <v>38</v>
      </c>
      <c r="E61" s="12">
        <f>'прил 4'!G693</f>
        <v>38</v>
      </c>
      <c r="F61" s="12">
        <f>'прил 4'!H693</f>
        <v>2.5</v>
      </c>
      <c r="G61" s="12">
        <f t="shared" si="0"/>
        <v>6.578947368421052</v>
      </c>
      <c r="H61" s="12">
        <f t="shared" si="1"/>
        <v>6.578947368421052</v>
      </c>
    </row>
    <row r="62" spans="1:8" ht="30">
      <c r="A62" s="14" t="s">
        <v>148</v>
      </c>
      <c r="B62" s="11" t="s">
        <v>406</v>
      </c>
      <c r="C62" s="11"/>
      <c r="D62" s="12">
        <f aca="true" t="shared" si="11" ref="D62:F64">D63</f>
        <v>1272</v>
      </c>
      <c r="E62" s="12">
        <f t="shared" si="11"/>
        <v>1272</v>
      </c>
      <c r="F62" s="12">
        <f t="shared" si="11"/>
        <v>1272</v>
      </c>
      <c r="G62" s="12">
        <f t="shared" si="0"/>
        <v>100</v>
      </c>
      <c r="H62" s="12">
        <f t="shared" si="1"/>
        <v>100</v>
      </c>
    </row>
    <row r="63" spans="1:8" ht="45">
      <c r="A63" s="14" t="s">
        <v>408</v>
      </c>
      <c r="B63" s="11" t="s">
        <v>407</v>
      </c>
      <c r="C63" s="11"/>
      <c r="D63" s="12">
        <f t="shared" si="11"/>
        <v>1272</v>
      </c>
      <c r="E63" s="12">
        <f t="shared" si="11"/>
        <v>1272</v>
      </c>
      <c r="F63" s="12">
        <f t="shared" si="11"/>
        <v>1272</v>
      </c>
      <c r="G63" s="12">
        <f t="shared" si="0"/>
        <v>100</v>
      </c>
      <c r="H63" s="12">
        <f t="shared" si="1"/>
        <v>100</v>
      </c>
    </row>
    <row r="64" spans="1:8" ht="15">
      <c r="A64" s="10" t="s">
        <v>9</v>
      </c>
      <c r="B64" s="11" t="s">
        <v>407</v>
      </c>
      <c r="C64" s="11" t="s">
        <v>7</v>
      </c>
      <c r="D64" s="12">
        <f t="shared" si="11"/>
        <v>1272</v>
      </c>
      <c r="E64" s="12">
        <f t="shared" si="11"/>
        <v>1272</v>
      </c>
      <c r="F64" s="12">
        <f t="shared" si="11"/>
        <v>1272</v>
      </c>
      <c r="G64" s="12">
        <f t="shared" si="0"/>
        <v>100</v>
      </c>
      <c r="H64" s="12">
        <f t="shared" si="1"/>
        <v>100</v>
      </c>
    </row>
    <row r="65" spans="1:8" ht="15">
      <c r="A65" s="16" t="s">
        <v>150</v>
      </c>
      <c r="B65" s="11" t="s">
        <v>407</v>
      </c>
      <c r="C65" s="11" t="s">
        <v>149</v>
      </c>
      <c r="D65" s="12">
        <f>'прил 4'!F697</f>
        <v>1272</v>
      </c>
      <c r="E65" s="12">
        <f>'прил 4'!G697</f>
        <v>1272</v>
      </c>
      <c r="F65" s="12">
        <f>'прил 4'!H697</f>
        <v>1272</v>
      </c>
      <c r="G65" s="12">
        <f t="shared" si="0"/>
        <v>100</v>
      </c>
      <c r="H65" s="12">
        <f t="shared" si="1"/>
        <v>100</v>
      </c>
    </row>
    <row r="66" spans="1:8" ht="105">
      <c r="A66" s="14" t="s">
        <v>151</v>
      </c>
      <c r="B66" s="11" t="s">
        <v>265</v>
      </c>
      <c r="C66" s="11"/>
      <c r="D66" s="12">
        <f>D67</f>
        <v>2077</v>
      </c>
      <c r="E66" s="12">
        <f>E67</f>
        <v>2077</v>
      </c>
      <c r="F66" s="12">
        <f>F67</f>
        <v>1915.1999999999998</v>
      </c>
      <c r="G66" s="12">
        <f t="shared" si="0"/>
        <v>92.20991815117958</v>
      </c>
      <c r="H66" s="12">
        <f t="shared" si="1"/>
        <v>92.20991815117958</v>
      </c>
    </row>
    <row r="67" spans="1:8" ht="60">
      <c r="A67" s="14" t="s">
        <v>641</v>
      </c>
      <c r="B67" s="11" t="s">
        <v>266</v>
      </c>
      <c r="C67" s="11"/>
      <c r="D67" s="12">
        <f>D68+D70</f>
        <v>2077</v>
      </c>
      <c r="E67" s="12">
        <f>E68+E70</f>
        <v>2077</v>
      </c>
      <c r="F67" s="12">
        <f>F68+F70</f>
        <v>1915.1999999999998</v>
      </c>
      <c r="G67" s="12">
        <f t="shared" si="0"/>
        <v>92.20991815117958</v>
      </c>
      <c r="H67" s="12">
        <f t="shared" si="1"/>
        <v>92.20991815117958</v>
      </c>
    </row>
    <row r="68" spans="1:8" ht="60">
      <c r="A68" s="13" t="s">
        <v>0</v>
      </c>
      <c r="B68" s="11" t="s">
        <v>266</v>
      </c>
      <c r="C68" s="11" t="s">
        <v>228</v>
      </c>
      <c r="D68" s="12">
        <f>D69</f>
        <v>1832.1000000000001</v>
      </c>
      <c r="E68" s="12">
        <f>E69</f>
        <v>1832.1000000000001</v>
      </c>
      <c r="F68" s="12">
        <f>F69</f>
        <v>1829.6</v>
      </c>
      <c r="G68" s="12">
        <f t="shared" si="0"/>
        <v>99.86354456634461</v>
      </c>
      <c r="H68" s="12">
        <f t="shared" si="1"/>
        <v>99.86354456634461</v>
      </c>
    </row>
    <row r="69" spans="1:8" ht="30">
      <c r="A69" s="13" t="s">
        <v>1</v>
      </c>
      <c r="B69" s="11" t="s">
        <v>266</v>
      </c>
      <c r="C69" s="11" t="s">
        <v>2</v>
      </c>
      <c r="D69" s="12">
        <f>'прил 4'!F104</f>
        <v>1832.1000000000001</v>
      </c>
      <c r="E69" s="12">
        <f>'прил 4'!G104</f>
        <v>1832.1000000000001</v>
      </c>
      <c r="F69" s="12">
        <f>'прил 4'!H104</f>
        <v>1829.6</v>
      </c>
      <c r="G69" s="12">
        <f t="shared" si="0"/>
        <v>99.86354456634461</v>
      </c>
      <c r="H69" s="12">
        <f t="shared" si="1"/>
        <v>99.86354456634461</v>
      </c>
    </row>
    <row r="70" spans="1:8" ht="30">
      <c r="A70" s="13" t="s">
        <v>5</v>
      </c>
      <c r="B70" s="11" t="s">
        <v>266</v>
      </c>
      <c r="C70" s="11" t="s">
        <v>3</v>
      </c>
      <c r="D70" s="12">
        <f>D71</f>
        <v>244.9</v>
      </c>
      <c r="E70" s="12">
        <f>E71</f>
        <v>244.9</v>
      </c>
      <c r="F70" s="12">
        <f>F71</f>
        <v>85.6</v>
      </c>
      <c r="G70" s="12">
        <f t="shared" si="0"/>
        <v>34.95304205798285</v>
      </c>
      <c r="H70" s="12">
        <f t="shared" si="1"/>
        <v>34.95304205798285</v>
      </c>
    </row>
    <row r="71" spans="1:8" ht="30">
      <c r="A71" s="13" t="s">
        <v>6</v>
      </c>
      <c r="B71" s="11" t="s">
        <v>266</v>
      </c>
      <c r="C71" s="11" t="s">
        <v>4</v>
      </c>
      <c r="D71" s="12">
        <f>'прил 4'!F106</f>
        <v>244.9</v>
      </c>
      <c r="E71" s="12">
        <f>'прил 4'!G106</f>
        <v>244.9</v>
      </c>
      <c r="F71" s="12">
        <f>'прил 4'!H106</f>
        <v>85.6</v>
      </c>
      <c r="G71" s="12">
        <f t="shared" si="0"/>
        <v>34.95304205798285</v>
      </c>
      <c r="H71" s="12">
        <f t="shared" si="1"/>
        <v>34.95304205798285</v>
      </c>
    </row>
    <row r="72" spans="1:8" ht="45">
      <c r="A72" s="14" t="s">
        <v>263</v>
      </c>
      <c r="B72" s="11" t="s">
        <v>264</v>
      </c>
      <c r="C72" s="11"/>
      <c r="D72" s="12">
        <f>D73+D76</f>
        <v>10500</v>
      </c>
      <c r="E72" s="12">
        <f>E73+E76</f>
        <v>10500</v>
      </c>
      <c r="F72" s="12">
        <f>F73+F76</f>
        <v>1874.9</v>
      </c>
      <c r="G72" s="12">
        <f t="shared" si="0"/>
        <v>17.856190476190477</v>
      </c>
      <c r="H72" s="12">
        <f t="shared" si="1"/>
        <v>17.856190476190477</v>
      </c>
    </row>
    <row r="73" spans="1:8" ht="30">
      <c r="A73" s="13" t="s">
        <v>689</v>
      </c>
      <c r="B73" s="11" t="s">
        <v>688</v>
      </c>
      <c r="C73" s="11"/>
      <c r="D73" s="12">
        <f aca="true" t="shared" si="12" ref="D73:F74">D74</f>
        <v>9500</v>
      </c>
      <c r="E73" s="12">
        <f t="shared" si="12"/>
        <v>9500</v>
      </c>
      <c r="F73" s="12">
        <f t="shared" si="12"/>
        <v>1874.9</v>
      </c>
      <c r="G73" s="12">
        <f t="shared" si="0"/>
        <v>19.73578947368421</v>
      </c>
      <c r="H73" s="12">
        <f t="shared" si="1"/>
        <v>19.73578947368421</v>
      </c>
    </row>
    <row r="74" spans="1:8" ht="45">
      <c r="A74" s="13" t="s">
        <v>16</v>
      </c>
      <c r="B74" s="11" t="s">
        <v>688</v>
      </c>
      <c r="C74" s="11" t="s">
        <v>17</v>
      </c>
      <c r="D74" s="12">
        <f t="shared" si="12"/>
        <v>9500</v>
      </c>
      <c r="E74" s="12">
        <f t="shared" si="12"/>
        <v>9500</v>
      </c>
      <c r="F74" s="12">
        <f t="shared" si="12"/>
        <v>1874.9</v>
      </c>
      <c r="G74" s="12">
        <f t="shared" si="0"/>
        <v>19.73578947368421</v>
      </c>
      <c r="H74" s="12">
        <f t="shared" si="1"/>
        <v>19.73578947368421</v>
      </c>
    </row>
    <row r="75" spans="1:8" ht="15">
      <c r="A75" s="13" t="s">
        <v>93</v>
      </c>
      <c r="B75" s="11" t="s">
        <v>688</v>
      </c>
      <c r="C75" s="11" t="s">
        <v>92</v>
      </c>
      <c r="D75" s="12">
        <f>'прил 4'!F701</f>
        <v>9500</v>
      </c>
      <c r="E75" s="12">
        <f>'прил 4'!G701</f>
        <v>9500</v>
      </c>
      <c r="F75" s="12">
        <f>'прил 4'!H701</f>
        <v>1874.9</v>
      </c>
      <c r="G75" s="12">
        <f t="shared" si="0"/>
        <v>19.73578947368421</v>
      </c>
      <c r="H75" s="12">
        <f t="shared" si="1"/>
        <v>19.73578947368421</v>
      </c>
    </row>
    <row r="76" spans="1:8" ht="45">
      <c r="A76" s="16" t="s">
        <v>690</v>
      </c>
      <c r="B76" s="11" t="s">
        <v>693</v>
      </c>
      <c r="C76" s="11"/>
      <c r="D76" s="12">
        <f aca="true" t="shared" si="13" ref="D76:F77">D77</f>
        <v>1000</v>
      </c>
      <c r="E76" s="12">
        <f t="shared" si="13"/>
        <v>1000</v>
      </c>
      <c r="F76" s="12">
        <f t="shared" si="13"/>
        <v>0</v>
      </c>
      <c r="G76" s="12">
        <f t="shared" si="0"/>
        <v>0</v>
      </c>
      <c r="H76" s="12">
        <f t="shared" si="1"/>
        <v>0</v>
      </c>
    </row>
    <row r="77" spans="1:8" ht="30">
      <c r="A77" s="13" t="s">
        <v>21</v>
      </c>
      <c r="B77" s="11" t="s">
        <v>693</v>
      </c>
      <c r="C77" s="11" t="s">
        <v>20</v>
      </c>
      <c r="D77" s="12">
        <f t="shared" si="13"/>
        <v>1000</v>
      </c>
      <c r="E77" s="12">
        <f t="shared" si="13"/>
        <v>1000</v>
      </c>
      <c r="F77" s="12">
        <f t="shared" si="13"/>
        <v>0</v>
      </c>
      <c r="G77" s="12">
        <f t="shared" si="0"/>
        <v>0</v>
      </c>
      <c r="H77" s="12">
        <f t="shared" si="1"/>
        <v>0</v>
      </c>
    </row>
    <row r="78" spans="1:8" ht="15">
      <c r="A78" s="13" t="s">
        <v>87</v>
      </c>
      <c r="B78" s="11" t="s">
        <v>693</v>
      </c>
      <c r="C78" s="11" t="s">
        <v>72</v>
      </c>
      <c r="D78" s="12">
        <f>'прил 4'!F704</f>
        <v>1000</v>
      </c>
      <c r="E78" s="12">
        <f>'прил 4'!G704</f>
        <v>1000</v>
      </c>
      <c r="F78" s="12">
        <f>'прил 4'!H704</f>
        <v>0</v>
      </c>
      <c r="G78" s="12">
        <f t="shared" si="0"/>
        <v>0</v>
      </c>
      <c r="H78" s="12">
        <f t="shared" si="1"/>
        <v>0</v>
      </c>
    </row>
    <row r="79" spans="1:8" ht="15">
      <c r="A79" s="13" t="s">
        <v>678</v>
      </c>
      <c r="B79" s="11" t="s">
        <v>677</v>
      </c>
      <c r="C79" s="11"/>
      <c r="D79" s="12">
        <f aca="true" t="shared" si="14" ref="D79:F81">D80</f>
        <v>86596.1</v>
      </c>
      <c r="E79" s="12">
        <f t="shared" si="14"/>
        <v>86596.1</v>
      </c>
      <c r="F79" s="12">
        <f t="shared" si="14"/>
        <v>31776.4</v>
      </c>
      <c r="G79" s="12">
        <f t="shared" si="0"/>
        <v>36.69495508458233</v>
      </c>
      <c r="H79" s="12">
        <f t="shared" si="1"/>
        <v>36.69495508458233</v>
      </c>
    </row>
    <row r="80" spans="1:8" ht="45">
      <c r="A80" s="14" t="s">
        <v>580</v>
      </c>
      <c r="B80" s="11" t="s">
        <v>676</v>
      </c>
      <c r="C80" s="11"/>
      <c r="D80" s="12">
        <f t="shared" si="14"/>
        <v>86596.1</v>
      </c>
      <c r="E80" s="12">
        <f t="shared" si="14"/>
        <v>86596.1</v>
      </c>
      <c r="F80" s="12">
        <f t="shared" si="14"/>
        <v>31776.4</v>
      </c>
      <c r="G80" s="12">
        <f t="shared" si="0"/>
        <v>36.69495508458233</v>
      </c>
      <c r="H80" s="12">
        <f t="shared" si="1"/>
        <v>36.69495508458233</v>
      </c>
    </row>
    <row r="81" spans="1:8" ht="45">
      <c r="A81" s="13" t="s">
        <v>16</v>
      </c>
      <c r="B81" s="11" t="s">
        <v>676</v>
      </c>
      <c r="C81" s="11" t="s">
        <v>17</v>
      </c>
      <c r="D81" s="12">
        <f t="shared" si="14"/>
        <v>86596.1</v>
      </c>
      <c r="E81" s="12">
        <f t="shared" si="14"/>
        <v>86596.1</v>
      </c>
      <c r="F81" s="12">
        <f t="shared" si="14"/>
        <v>31776.4</v>
      </c>
      <c r="G81" s="12">
        <f t="shared" si="0"/>
        <v>36.69495508458233</v>
      </c>
      <c r="H81" s="12">
        <f t="shared" si="1"/>
        <v>36.69495508458233</v>
      </c>
    </row>
    <row r="82" spans="1:8" ht="15">
      <c r="A82" s="13" t="s">
        <v>93</v>
      </c>
      <c r="B82" s="11" t="s">
        <v>676</v>
      </c>
      <c r="C82" s="11" t="s">
        <v>92</v>
      </c>
      <c r="D82" s="12">
        <f>'прил 4'!F708</f>
        <v>86596.1</v>
      </c>
      <c r="E82" s="12">
        <f>'прил 4'!G708</f>
        <v>86596.1</v>
      </c>
      <c r="F82" s="12">
        <f>'прил 4'!H708</f>
        <v>31776.4</v>
      </c>
      <c r="G82" s="12">
        <f t="shared" si="0"/>
        <v>36.69495508458233</v>
      </c>
      <c r="H82" s="12">
        <f t="shared" si="1"/>
        <v>36.69495508458233</v>
      </c>
    </row>
    <row r="83" spans="1:8" ht="30">
      <c r="A83" s="14" t="s">
        <v>394</v>
      </c>
      <c r="B83" s="11" t="s">
        <v>152</v>
      </c>
      <c r="C83" s="11"/>
      <c r="D83" s="12">
        <f>D84</f>
        <v>115823.3</v>
      </c>
      <c r="E83" s="12">
        <f>E84</f>
        <v>115823.3</v>
      </c>
      <c r="F83" s="12">
        <f>F84</f>
        <v>103382.4</v>
      </c>
      <c r="G83" s="12">
        <f aca="true" t="shared" si="15" ref="G83:G146">F83/D83*100</f>
        <v>89.25872428086576</v>
      </c>
      <c r="H83" s="12">
        <f aca="true" t="shared" si="16" ref="H83:H146">F83/E83*100</f>
        <v>89.25872428086576</v>
      </c>
    </row>
    <row r="84" spans="1:8" ht="30">
      <c r="A84" s="14" t="s">
        <v>409</v>
      </c>
      <c r="B84" s="11" t="s">
        <v>153</v>
      </c>
      <c r="C84" s="11"/>
      <c r="D84" s="12">
        <f>D88+D85+D91</f>
        <v>115823.3</v>
      </c>
      <c r="E84" s="12">
        <f>E88+E85+E91</f>
        <v>115823.3</v>
      </c>
      <c r="F84" s="12">
        <f>F88+F85+F91</f>
        <v>103382.4</v>
      </c>
      <c r="G84" s="12">
        <f t="shared" si="15"/>
        <v>89.25872428086576</v>
      </c>
      <c r="H84" s="12">
        <f t="shared" si="16"/>
        <v>89.25872428086576</v>
      </c>
    </row>
    <row r="85" spans="1:8" ht="45">
      <c r="A85" s="14" t="s">
        <v>408</v>
      </c>
      <c r="B85" s="11" t="s">
        <v>411</v>
      </c>
      <c r="C85" s="11"/>
      <c r="D85" s="12">
        <f aca="true" t="shared" si="17" ref="D85:F86">D86</f>
        <v>48</v>
      </c>
      <c r="E85" s="12">
        <f t="shared" si="17"/>
        <v>48</v>
      </c>
      <c r="F85" s="12">
        <f t="shared" si="17"/>
        <v>48</v>
      </c>
      <c r="G85" s="12">
        <f t="shared" si="15"/>
        <v>100</v>
      </c>
      <c r="H85" s="12">
        <f t="shared" si="16"/>
        <v>100</v>
      </c>
    </row>
    <row r="86" spans="1:8" ht="15">
      <c r="A86" s="10" t="s">
        <v>9</v>
      </c>
      <c r="B86" s="11" t="s">
        <v>411</v>
      </c>
      <c r="C86" s="11" t="s">
        <v>7</v>
      </c>
      <c r="D86" s="12">
        <f t="shared" si="17"/>
        <v>48</v>
      </c>
      <c r="E86" s="12">
        <f t="shared" si="17"/>
        <v>48</v>
      </c>
      <c r="F86" s="12">
        <f t="shared" si="17"/>
        <v>48</v>
      </c>
      <c r="G86" s="12">
        <f t="shared" si="15"/>
        <v>100</v>
      </c>
      <c r="H86" s="12">
        <f t="shared" si="16"/>
        <v>100</v>
      </c>
    </row>
    <row r="87" spans="1:8" ht="15">
      <c r="A87" s="16" t="s">
        <v>150</v>
      </c>
      <c r="B87" s="11" t="s">
        <v>411</v>
      </c>
      <c r="C87" s="11" t="s">
        <v>149</v>
      </c>
      <c r="D87" s="12">
        <f>'прил 4'!F757</f>
        <v>48</v>
      </c>
      <c r="E87" s="12">
        <f>'прил 4'!G757</f>
        <v>48</v>
      </c>
      <c r="F87" s="12">
        <f>'прил 4'!H757</f>
        <v>48</v>
      </c>
      <c r="G87" s="12">
        <f t="shared" si="15"/>
        <v>100</v>
      </c>
      <c r="H87" s="12">
        <f t="shared" si="16"/>
        <v>100</v>
      </c>
    </row>
    <row r="88" spans="1:8" ht="30">
      <c r="A88" s="10" t="s">
        <v>388</v>
      </c>
      <c r="B88" s="11" t="s">
        <v>410</v>
      </c>
      <c r="C88" s="11"/>
      <c r="D88" s="12">
        <f aca="true" t="shared" si="18" ref="D88:F89">D89</f>
        <v>112210.3</v>
      </c>
      <c r="E88" s="12">
        <f t="shared" si="18"/>
        <v>112210.3</v>
      </c>
      <c r="F88" s="12">
        <f t="shared" si="18"/>
        <v>99769.4</v>
      </c>
      <c r="G88" s="12">
        <f t="shared" si="15"/>
        <v>88.91287163477863</v>
      </c>
      <c r="H88" s="12">
        <f t="shared" si="16"/>
        <v>88.91287163477863</v>
      </c>
    </row>
    <row r="89" spans="1:8" ht="30">
      <c r="A89" s="13" t="s">
        <v>21</v>
      </c>
      <c r="B89" s="11" t="s">
        <v>410</v>
      </c>
      <c r="C89" s="11" t="s">
        <v>20</v>
      </c>
      <c r="D89" s="12">
        <f t="shared" si="18"/>
        <v>112210.3</v>
      </c>
      <c r="E89" s="12">
        <f t="shared" si="18"/>
        <v>112210.3</v>
      </c>
      <c r="F89" s="12">
        <f t="shared" si="18"/>
        <v>99769.4</v>
      </c>
      <c r="G89" s="12">
        <f t="shared" si="15"/>
        <v>88.91287163477863</v>
      </c>
      <c r="H89" s="12">
        <f t="shared" si="16"/>
        <v>88.91287163477863</v>
      </c>
    </row>
    <row r="90" spans="1:8" ht="15">
      <c r="A90" s="13" t="s">
        <v>87</v>
      </c>
      <c r="B90" s="11" t="s">
        <v>410</v>
      </c>
      <c r="C90" s="11" t="s">
        <v>72</v>
      </c>
      <c r="D90" s="12">
        <f>'прил 4'!F760</f>
        <v>112210.3</v>
      </c>
      <c r="E90" s="12">
        <f>'прил 4'!G760</f>
        <v>112210.3</v>
      </c>
      <c r="F90" s="12">
        <f>'прил 4'!H760</f>
        <v>99769.4</v>
      </c>
      <c r="G90" s="12">
        <f t="shared" si="15"/>
        <v>88.91287163477863</v>
      </c>
      <c r="H90" s="12">
        <f t="shared" si="16"/>
        <v>88.91287163477863</v>
      </c>
    </row>
    <row r="91" spans="1:8" ht="30">
      <c r="A91" s="13" t="s">
        <v>738</v>
      </c>
      <c r="B91" s="11" t="s">
        <v>747</v>
      </c>
      <c r="C91" s="11"/>
      <c r="D91" s="12">
        <f aca="true" t="shared" si="19" ref="D91:F92">D92</f>
        <v>3565</v>
      </c>
      <c r="E91" s="12">
        <f t="shared" si="19"/>
        <v>3565</v>
      </c>
      <c r="F91" s="12">
        <f t="shared" si="19"/>
        <v>3565</v>
      </c>
      <c r="G91" s="12">
        <f t="shared" si="15"/>
        <v>100</v>
      </c>
      <c r="H91" s="12">
        <f t="shared" si="16"/>
        <v>100</v>
      </c>
    </row>
    <row r="92" spans="1:8" ht="30">
      <c r="A92" s="13" t="s">
        <v>21</v>
      </c>
      <c r="B92" s="11" t="s">
        <v>747</v>
      </c>
      <c r="C92" s="11" t="s">
        <v>20</v>
      </c>
      <c r="D92" s="12">
        <f t="shared" si="19"/>
        <v>3565</v>
      </c>
      <c r="E92" s="12">
        <f t="shared" si="19"/>
        <v>3565</v>
      </c>
      <c r="F92" s="12">
        <f t="shared" si="19"/>
        <v>3565</v>
      </c>
      <c r="G92" s="12">
        <f t="shared" si="15"/>
        <v>100</v>
      </c>
      <c r="H92" s="12">
        <f t="shared" si="16"/>
        <v>100</v>
      </c>
    </row>
    <row r="93" spans="1:8" ht="15">
      <c r="A93" s="13" t="s">
        <v>87</v>
      </c>
      <c r="B93" s="11" t="s">
        <v>747</v>
      </c>
      <c r="C93" s="11" t="s">
        <v>72</v>
      </c>
      <c r="D93" s="12">
        <f>'прил 4'!F763</f>
        <v>3565</v>
      </c>
      <c r="E93" s="12">
        <f>'прил 4'!G763</f>
        <v>3565</v>
      </c>
      <c r="F93" s="12">
        <f>'прил 4'!H763</f>
        <v>3565</v>
      </c>
      <c r="G93" s="12">
        <f t="shared" si="15"/>
        <v>100</v>
      </c>
      <c r="H93" s="12">
        <f t="shared" si="16"/>
        <v>100</v>
      </c>
    </row>
    <row r="94" spans="1:8" ht="30">
      <c r="A94" s="14" t="s">
        <v>108</v>
      </c>
      <c r="B94" s="11" t="s">
        <v>395</v>
      </c>
      <c r="C94" s="11"/>
      <c r="D94" s="12">
        <f aca="true" t="shared" si="20" ref="D94:F95">D95</f>
        <v>18337</v>
      </c>
      <c r="E94" s="12">
        <f t="shared" si="20"/>
        <v>18337</v>
      </c>
      <c r="F94" s="12">
        <f t="shared" si="20"/>
        <v>16463.3</v>
      </c>
      <c r="G94" s="12">
        <f t="shared" si="15"/>
        <v>89.78186180945629</v>
      </c>
      <c r="H94" s="12">
        <f t="shared" si="16"/>
        <v>89.78186180945629</v>
      </c>
    </row>
    <row r="95" spans="1:8" ht="30">
      <c r="A95" s="14" t="s">
        <v>121</v>
      </c>
      <c r="B95" s="11" t="s">
        <v>396</v>
      </c>
      <c r="C95" s="11"/>
      <c r="D95" s="12">
        <f t="shared" si="20"/>
        <v>18337</v>
      </c>
      <c r="E95" s="12">
        <f t="shared" si="20"/>
        <v>18337</v>
      </c>
      <c r="F95" s="12">
        <f t="shared" si="20"/>
        <v>16463.3</v>
      </c>
      <c r="G95" s="12">
        <f t="shared" si="15"/>
        <v>89.78186180945629</v>
      </c>
      <c r="H95" s="12">
        <f t="shared" si="16"/>
        <v>89.78186180945629</v>
      </c>
    </row>
    <row r="96" spans="1:8" ht="30">
      <c r="A96" s="14" t="s">
        <v>154</v>
      </c>
      <c r="B96" s="11" t="s">
        <v>397</v>
      </c>
      <c r="C96" s="11"/>
      <c r="D96" s="12">
        <f>D97+D99+D101</f>
        <v>18337</v>
      </c>
      <c r="E96" s="12">
        <f>E97+E99+E101</f>
        <v>18337</v>
      </c>
      <c r="F96" s="12">
        <f>F97+F99+F101</f>
        <v>16463.3</v>
      </c>
      <c r="G96" s="12">
        <f t="shared" si="15"/>
        <v>89.78186180945629</v>
      </c>
      <c r="H96" s="12">
        <f t="shared" si="16"/>
        <v>89.78186180945629</v>
      </c>
    </row>
    <row r="97" spans="1:8" ht="60">
      <c r="A97" s="13" t="s">
        <v>0</v>
      </c>
      <c r="B97" s="11" t="s">
        <v>397</v>
      </c>
      <c r="C97" s="11" t="s">
        <v>228</v>
      </c>
      <c r="D97" s="12">
        <f>D98</f>
        <v>12595</v>
      </c>
      <c r="E97" s="12">
        <f>E98</f>
        <v>12595</v>
      </c>
      <c r="F97" s="12">
        <f>F98</f>
        <v>12435.8</v>
      </c>
      <c r="G97" s="12">
        <f t="shared" si="15"/>
        <v>98.73600635172687</v>
      </c>
      <c r="H97" s="12">
        <f t="shared" si="16"/>
        <v>98.73600635172687</v>
      </c>
    </row>
    <row r="98" spans="1:8" ht="30">
      <c r="A98" s="13" t="s">
        <v>1</v>
      </c>
      <c r="B98" s="11" t="s">
        <v>397</v>
      </c>
      <c r="C98" s="11" t="s">
        <v>2</v>
      </c>
      <c r="D98" s="12">
        <f>'прил 4'!F833</f>
        <v>12595</v>
      </c>
      <c r="E98" s="12">
        <f>'прил 4'!G833</f>
        <v>12595</v>
      </c>
      <c r="F98" s="12">
        <f>'прил 4'!H833</f>
        <v>12435.8</v>
      </c>
      <c r="G98" s="12">
        <f t="shared" si="15"/>
        <v>98.73600635172687</v>
      </c>
      <c r="H98" s="12">
        <f t="shared" si="16"/>
        <v>98.73600635172687</v>
      </c>
    </row>
    <row r="99" spans="1:8" ht="30">
      <c r="A99" s="13" t="s">
        <v>5</v>
      </c>
      <c r="B99" s="11" t="s">
        <v>397</v>
      </c>
      <c r="C99" s="11" t="s">
        <v>3</v>
      </c>
      <c r="D99" s="12">
        <f>D100</f>
        <v>5440</v>
      </c>
      <c r="E99" s="12">
        <f>E100</f>
        <v>5440</v>
      </c>
      <c r="F99" s="12">
        <f>F100</f>
        <v>3756.7</v>
      </c>
      <c r="G99" s="12">
        <f t="shared" si="15"/>
        <v>69.05698529411765</v>
      </c>
      <c r="H99" s="12">
        <f t="shared" si="16"/>
        <v>69.05698529411765</v>
      </c>
    </row>
    <row r="100" spans="1:8" ht="30">
      <c r="A100" s="13" t="s">
        <v>6</v>
      </c>
      <c r="B100" s="11" t="s">
        <v>397</v>
      </c>
      <c r="C100" s="11" t="s">
        <v>4</v>
      </c>
      <c r="D100" s="12">
        <f>'прил 4'!F835</f>
        <v>5440</v>
      </c>
      <c r="E100" s="12">
        <f>'прил 4'!G835</f>
        <v>5440</v>
      </c>
      <c r="F100" s="12">
        <f>'прил 4'!H835</f>
        <v>3756.7</v>
      </c>
      <c r="G100" s="12">
        <f t="shared" si="15"/>
        <v>69.05698529411765</v>
      </c>
      <c r="H100" s="12">
        <f t="shared" si="16"/>
        <v>69.05698529411765</v>
      </c>
    </row>
    <row r="101" spans="1:8" ht="15">
      <c r="A101" s="13" t="s">
        <v>13</v>
      </c>
      <c r="B101" s="11" t="s">
        <v>397</v>
      </c>
      <c r="C101" s="11" t="s">
        <v>11</v>
      </c>
      <c r="D101" s="12">
        <f>D102</f>
        <v>302</v>
      </c>
      <c r="E101" s="12">
        <f>E102</f>
        <v>302</v>
      </c>
      <c r="F101" s="12">
        <f>F102</f>
        <v>270.8</v>
      </c>
      <c r="G101" s="12">
        <f t="shared" si="15"/>
        <v>89.66887417218543</v>
      </c>
      <c r="H101" s="12">
        <f t="shared" si="16"/>
        <v>89.66887417218543</v>
      </c>
    </row>
    <row r="102" spans="1:8" ht="15">
      <c r="A102" s="10" t="s">
        <v>14</v>
      </c>
      <c r="B102" s="11" t="s">
        <v>397</v>
      </c>
      <c r="C102" s="11" t="s">
        <v>12</v>
      </c>
      <c r="D102" s="12">
        <f>'прил 4'!F837</f>
        <v>302</v>
      </c>
      <c r="E102" s="12">
        <f>'прил 4'!G837</f>
        <v>302</v>
      </c>
      <c r="F102" s="12">
        <f>'прил 4'!H837</f>
        <v>270.8</v>
      </c>
      <c r="G102" s="12">
        <f t="shared" si="15"/>
        <v>89.66887417218543</v>
      </c>
      <c r="H102" s="12">
        <f t="shared" si="16"/>
        <v>89.66887417218543</v>
      </c>
    </row>
    <row r="103" spans="1:8" ht="46.5">
      <c r="A103" s="43" t="s">
        <v>412</v>
      </c>
      <c r="B103" s="1" t="s">
        <v>117</v>
      </c>
      <c r="C103" s="17"/>
      <c r="D103" s="9">
        <f>D104+D115+D124</f>
        <v>114874.7</v>
      </c>
      <c r="E103" s="9">
        <f>E104+E115+E124</f>
        <v>114874.7</v>
      </c>
      <c r="F103" s="9">
        <f>F104+F115+F124</f>
        <v>104142.09999999999</v>
      </c>
      <c r="G103" s="9">
        <f t="shared" si="15"/>
        <v>90.65712467584245</v>
      </c>
      <c r="H103" s="9">
        <f t="shared" si="16"/>
        <v>90.65712467584245</v>
      </c>
    </row>
    <row r="104" spans="1:8" ht="30">
      <c r="A104" s="10" t="s">
        <v>419</v>
      </c>
      <c r="B104" s="11" t="s">
        <v>118</v>
      </c>
      <c r="C104" s="11"/>
      <c r="D104" s="12">
        <f>D105+D111</f>
        <v>84515</v>
      </c>
      <c r="E104" s="12">
        <f>E105+E111</f>
        <v>84515</v>
      </c>
      <c r="F104" s="12">
        <f>F105+F111</f>
        <v>75512.59999999999</v>
      </c>
      <c r="G104" s="12">
        <f t="shared" si="15"/>
        <v>89.34816304797964</v>
      </c>
      <c r="H104" s="12">
        <f t="shared" si="16"/>
        <v>89.34816304797964</v>
      </c>
    </row>
    <row r="105" spans="1:8" ht="45">
      <c r="A105" s="14" t="s">
        <v>417</v>
      </c>
      <c r="B105" s="11" t="s">
        <v>104</v>
      </c>
      <c r="C105" s="11"/>
      <c r="D105" s="12">
        <f>D106</f>
        <v>6957</v>
      </c>
      <c r="E105" s="12">
        <f>E106</f>
        <v>6957</v>
      </c>
      <c r="F105" s="12">
        <f>F106</f>
        <v>6155.7</v>
      </c>
      <c r="G105" s="12">
        <f t="shared" si="15"/>
        <v>88.48210435532556</v>
      </c>
      <c r="H105" s="12">
        <f t="shared" si="16"/>
        <v>88.48210435532556</v>
      </c>
    </row>
    <row r="106" spans="1:8" ht="30">
      <c r="A106" s="14" t="s">
        <v>420</v>
      </c>
      <c r="B106" s="11" t="s">
        <v>187</v>
      </c>
      <c r="C106" s="11"/>
      <c r="D106" s="12">
        <f>D107+D109</f>
        <v>6957</v>
      </c>
      <c r="E106" s="12">
        <f>E107+E109</f>
        <v>6957</v>
      </c>
      <c r="F106" s="12">
        <f>F107+F109</f>
        <v>6155.7</v>
      </c>
      <c r="G106" s="12">
        <f t="shared" si="15"/>
        <v>88.48210435532556</v>
      </c>
      <c r="H106" s="12">
        <f t="shared" si="16"/>
        <v>88.48210435532556</v>
      </c>
    </row>
    <row r="107" spans="1:8" ht="30">
      <c r="A107" s="13" t="s">
        <v>5</v>
      </c>
      <c r="B107" s="11" t="s">
        <v>187</v>
      </c>
      <c r="C107" s="11" t="s">
        <v>3</v>
      </c>
      <c r="D107" s="29">
        <f>D108</f>
        <v>1980.1999999999998</v>
      </c>
      <c r="E107" s="29">
        <f>E108</f>
        <v>1980.1999999999998</v>
      </c>
      <c r="F107" s="29">
        <f>F108</f>
        <v>1980.2</v>
      </c>
      <c r="G107" s="12">
        <f t="shared" si="15"/>
        <v>100.00000000000003</v>
      </c>
      <c r="H107" s="12">
        <f t="shared" si="16"/>
        <v>100.00000000000003</v>
      </c>
    </row>
    <row r="108" spans="1:8" ht="30">
      <c r="A108" s="13" t="s">
        <v>6</v>
      </c>
      <c r="B108" s="11" t="s">
        <v>187</v>
      </c>
      <c r="C108" s="11" t="s">
        <v>4</v>
      </c>
      <c r="D108" s="29">
        <f>'прил 4'!F868</f>
        <v>1980.1999999999998</v>
      </c>
      <c r="E108" s="29">
        <f>'прил 4'!G868</f>
        <v>1980.1999999999998</v>
      </c>
      <c r="F108" s="29">
        <f>'прил 4'!H868</f>
        <v>1980.2</v>
      </c>
      <c r="G108" s="12">
        <f t="shared" si="15"/>
        <v>100.00000000000003</v>
      </c>
      <c r="H108" s="12">
        <f t="shared" si="16"/>
        <v>100.00000000000003</v>
      </c>
    </row>
    <row r="109" spans="1:8" ht="30">
      <c r="A109" s="13" t="s">
        <v>21</v>
      </c>
      <c r="B109" s="11" t="s">
        <v>187</v>
      </c>
      <c r="C109" s="11" t="s">
        <v>20</v>
      </c>
      <c r="D109" s="29">
        <f>D110</f>
        <v>4976.8</v>
      </c>
      <c r="E109" s="29">
        <f>E110</f>
        <v>4976.8</v>
      </c>
      <c r="F109" s="29">
        <f>F110</f>
        <v>4175.5</v>
      </c>
      <c r="G109" s="12">
        <f t="shared" si="15"/>
        <v>83.89929271821251</v>
      </c>
      <c r="H109" s="12">
        <f t="shared" si="16"/>
        <v>83.89929271821251</v>
      </c>
    </row>
    <row r="110" spans="1:8" ht="15">
      <c r="A110" s="13" t="s">
        <v>87</v>
      </c>
      <c r="B110" s="11" t="s">
        <v>187</v>
      </c>
      <c r="C110" s="11" t="s">
        <v>72</v>
      </c>
      <c r="D110" s="29">
        <f>'прил 4'!F870</f>
        <v>4976.8</v>
      </c>
      <c r="E110" s="29">
        <f>'прил 4'!G870</f>
        <v>4976.8</v>
      </c>
      <c r="F110" s="29">
        <f>'прил 4'!H870</f>
        <v>4175.5</v>
      </c>
      <c r="G110" s="12">
        <f t="shared" si="15"/>
        <v>83.89929271821251</v>
      </c>
      <c r="H110" s="12">
        <f t="shared" si="16"/>
        <v>83.89929271821251</v>
      </c>
    </row>
    <row r="111" spans="1:8" ht="30">
      <c r="A111" s="14" t="s">
        <v>421</v>
      </c>
      <c r="B111" s="11" t="s">
        <v>119</v>
      </c>
      <c r="C111" s="11"/>
      <c r="D111" s="12">
        <f aca="true" t="shared" si="21" ref="D111:F113">D112</f>
        <v>77558</v>
      </c>
      <c r="E111" s="12">
        <f t="shared" si="21"/>
        <v>77558</v>
      </c>
      <c r="F111" s="12">
        <f t="shared" si="21"/>
        <v>69356.9</v>
      </c>
      <c r="G111" s="12">
        <f t="shared" si="15"/>
        <v>89.42584904200727</v>
      </c>
      <c r="H111" s="12">
        <f t="shared" si="16"/>
        <v>89.42584904200727</v>
      </c>
    </row>
    <row r="112" spans="1:8" ht="30">
      <c r="A112" s="10" t="s">
        <v>388</v>
      </c>
      <c r="B112" s="11" t="s">
        <v>418</v>
      </c>
      <c r="C112" s="11"/>
      <c r="D112" s="12">
        <f t="shared" si="21"/>
        <v>77558</v>
      </c>
      <c r="E112" s="12">
        <f t="shared" si="21"/>
        <v>77558</v>
      </c>
      <c r="F112" s="12">
        <f t="shared" si="21"/>
        <v>69356.9</v>
      </c>
      <c r="G112" s="12">
        <f t="shared" si="15"/>
        <v>89.42584904200727</v>
      </c>
      <c r="H112" s="12">
        <f t="shared" si="16"/>
        <v>89.42584904200727</v>
      </c>
    </row>
    <row r="113" spans="1:8" ht="30">
      <c r="A113" s="13" t="s">
        <v>21</v>
      </c>
      <c r="B113" s="11" t="s">
        <v>418</v>
      </c>
      <c r="C113" s="11" t="s">
        <v>20</v>
      </c>
      <c r="D113" s="12">
        <f t="shared" si="21"/>
        <v>77558</v>
      </c>
      <c r="E113" s="12">
        <f t="shared" si="21"/>
        <v>77558</v>
      </c>
      <c r="F113" s="12">
        <f t="shared" si="21"/>
        <v>69356.9</v>
      </c>
      <c r="G113" s="12">
        <f t="shared" si="15"/>
        <v>89.42584904200727</v>
      </c>
      <c r="H113" s="12">
        <f t="shared" si="16"/>
        <v>89.42584904200727</v>
      </c>
    </row>
    <row r="114" spans="1:8" ht="15">
      <c r="A114" s="13" t="s">
        <v>87</v>
      </c>
      <c r="B114" s="11" t="s">
        <v>418</v>
      </c>
      <c r="C114" s="11" t="s">
        <v>72</v>
      </c>
      <c r="D114" s="12">
        <f>'прил 4'!F874</f>
        <v>77558</v>
      </c>
      <c r="E114" s="12">
        <f>'прил 4'!G874</f>
        <v>77558</v>
      </c>
      <c r="F114" s="12">
        <f>'прил 4'!H874</f>
        <v>69356.9</v>
      </c>
      <c r="G114" s="12">
        <f t="shared" si="15"/>
        <v>89.42584904200727</v>
      </c>
      <c r="H114" s="12">
        <f t="shared" si="16"/>
        <v>89.42584904200727</v>
      </c>
    </row>
    <row r="115" spans="1:8" ht="15">
      <c r="A115" s="10" t="s">
        <v>109</v>
      </c>
      <c r="B115" s="11" t="s">
        <v>124</v>
      </c>
      <c r="C115" s="11"/>
      <c r="D115" s="12">
        <f>D120+D116</f>
        <v>19946.7</v>
      </c>
      <c r="E115" s="12">
        <f>E120+E116</f>
        <v>19946.7</v>
      </c>
      <c r="F115" s="12">
        <f>F120+F116</f>
        <v>18911.2</v>
      </c>
      <c r="G115" s="12">
        <f t="shared" si="15"/>
        <v>94.80866509247143</v>
      </c>
      <c r="H115" s="12">
        <f t="shared" si="16"/>
        <v>94.80866509247143</v>
      </c>
    </row>
    <row r="116" spans="1:8" ht="60">
      <c r="A116" s="14" t="s">
        <v>123</v>
      </c>
      <c r="B116" s="11" t="s">
        <v>321</v>
      </c>
      <c r="C116" s="11"/>
      <c r="D116" s="12">
        <f aca="true" t="shared" si="22" ref="D116:F118">D117</f>
        <v>350</v>
      </c>
      <c r="E116" s="12">
        <f t="shared" si="22"/>
        <v>350</v>
      </c>
      <c r="F116" s="12">
        <f t="shared" si="22"/>
        <v>344.2</v>
      </c>
      <c r="G116" s="12">
        <f t="shared" si="15"/>
        <v>98.34285714285714</v>
      </c>
      <c r="H116" s="12">
        <f t="shared" si="16"/>
        <v>98.34285714285714</v>
      </c>
    </row>
    <row r="117" spans="1:8" ht="15">
      <c r="A117" s="14" t="s">
        <v>305</v>
      </c>
      <c r="B117" s="11" t="s">
        <v>306</v>
      </c>
      <c r="C117" s="11"/>
      <c r="D117" s="12">
        <f t="shared" si="22"/>
        <v>350</v>
      </c>
      <c r="E117" s="12">
        <f t="shared" si="22"/>
        <v>350</v>
      </c>
      <c r="F117" s="12">
        <f t="shared" si="22"/>
        <v>344.2</v>
      </c>
      <c r="G117" s="12">
        <f t="shared" si="15"/>
        <v>98.34285714285714</v>
      </c>
      <c r="H117" s="12">
        <f t="shared" si="16"/>
        <v>98.34285714285714</v>
      </c>
    </row>
    <row r="118" spans="1:8" ht="30">
      <c r="A118" s="13" t="s">
        <v>21</v>
      </c>
      <c r="B118" s="11" t="s">
        <v>306</v>
      </c>
      <c r="C118" s="11" t="s">
        <v>20</v>
      </c>
      <c r="D118" s="12">
        <f t="shared" si="22"/>
        <v>350</v>
      </c>
      <c r="E118" s="12">
        <f t="shared" si="22"/>
        <v>350</v>
      </c>
      <c r="F118" s="12">
        <f t="shared" si="22"/>
        <v>344.2</v>
      </c>
      <c r="G118" s="12">
        <f t="shared" si="15"/>
        <v>98.34285714285714</v>
      </c>
      <c r="H118" s="12">
        <f t="shared" si="16"/>
        <v>98.34285714285714</v>
      </c>
    </row>
    <row r="119" spans="1:8" ht="15">
      <c r="A119" s="13" t="s">
        <v>87</v>
      </c>
      <c r="B119" s="11" t="s">
        <v>306</v>
      </c>
      <c r="C119" s="11" t="s">
        <v>72</v>
      </c>
      <c r="D119" s="12">
        <f>'прил 4'!F879</f>
        <v>350</v>
      </c>
      <c r="E119" s="12">
        <f>'прил 4'!G879</f>
        <v>350</v>
      </c>
      <c r="F119" s="12">
        <f>'прил 4'!H879</f>
        <v>344.2</v>
      </c>
      <c r="G119" s="12">
        <f t="shared" si="15"/>
        <v>98.34285714285714</v>
      </c>
      <c r="H119" s="12">
        <f t="shared" si="16"/>
        <v>98.34285714285714</v>
      </c>
    </row>
    <row r="120" spans="1:8" ht="30">
      <c r="A120" s="14" t="s">
        <v>422</v>
      </c>
      <c r="B120" s="11" t="s">
        <v>125</v>
      </c>
      <c r="C120" s="11"/>
      <c r="D120" s="12">
        <f aca="true" t="shared" si="23" ref="D120:F122">D121</f>
        <v>19596.7</v>
      </c>
      <c r="E120" s="12">
        <f t="shared" si="23"/>
        <v>19596.7</v>
      </c>
      <c r="F120" s="12">
        <f t="shared" si="23"/>
        <v>18567</v>
      </c>
      <c r="G120" s="12">
        <f t="shared" si="15"/>
        <v>94.74554389259416</v>
      </c>
      <c r="H120" s="12">
        <f t="shared" si="16"/>
        <v>94.74554389259416</v>
      </c>
    </row>
    <row r="121" spans="1:8" ht="30">
      <c r="A121" s="10" t="s">
        <v>388</v>
      </c>
      <c r="B121" s="11" t="s">
        <v>423</v>
      </c>
      <c r="C121" s="11"/>
      <c r="D121" s="12">
        <f t="shared" si="23"/>
        <v>19596.7</v>
      </c>
      <c r="E121" s="12">
        <f t="shared" si="23"/>
        <v>19596.7</v>
      </c>
      <c r="F121" s="12">
        <f t="shared" si="23"/>
        <v>18567</v>
      </c>
      <c r="G121" s="12">
        <f t="shared" si="15"/>
        <v>94.74554389259416</v>
      </c>
      <c r="H121" s="12">
        <f t="shared" si="16"/>
        <v>94.74554389259416</v>
      </c>
    </row>
    <row r="122" spans="1:8" ht="30">
      <c r="A122" s="13" t="s">
        <v>21</v>
      </c>
      <c r="B122" s="11" t="s">
        <v>423</v>
      </c>
      <c r="C122" s="11" t="s">
        <v>20</v>
      </c>
      <c r="D122" s="12">
        <f t="shared" si="23"/>
        <v>19596.7</v>
      </c>
      <c r="E122" s="12">
        <f t="shared" si="23"/>
        <v>19596.7</v>
      </c>
      <c r="F122" s="12">
        <f t="shared" si="23"/>
        <v>18567</v>
      </c>
      <c r="G122" s="12">
        <f t="shared" si="15"/>
        <v>94.74554389259416</v>
      </c>
      <c r="H122" s="12">
        <f t="shared" si="16"/>
        <v>94.74554389259416</v>
      </c>
    </row>
    <row r="123" spans="1:8" ht="15">
      <c r="A123" s="13" t="s">
        <v>87</v>
      </c>
      <c r="B123" s="11" t="s">
        <v>423</v>
      </c>
      <c r="C123" s="11" t="s">
        <v>72</v>
      </c>
      <c r="D123" s="12">
        <f>'прил 4'!F883</f>
        <v>19596.7</v>
      </c>
      <c r="E123" s="12">
        <f>'прил 4'!G883</f>
        <v>19596.7</v>
      </c>
      <c r="F123" s="12">
        <f>'прил 4'!H883</f>
        <v>18567</v>
      </c>
      <c r="G123" s="12">
        <f t="shared" si="15"/>
        <v>94.74554389259416</v>
      </c>
      <c r="H123" s="12">
        <f t="shared" si="16"/>
        <v>94.74554389259416</v>
      </c>
    </row>
    <row r="124" spans="1:8" ht="30">
      <c r="A124" s="10" t="s">
        <v>108</v>
      </c>
      <c r="B124" s="11" t="s">
        <v>413</v>
      </c>
      <c r="C124" s="11"/>
      <c r="D124" s="12">
        <f aca="true" t="shared" si="24" ref="D124:F125">D125</f>
        <v>10413</v>
      </c>
      <c r="E124" s="12">
        <f t="shared" si="24"/>
        <v>10413</v>
      </c>
      <c r="F124" s="12">
        <f t="shared" si="24"/>
        <v>9718.3</v>
      </c>
      <c r="G124" s="12">
        <f t="shared" si="15"/>
        <v>93.32853164313838</v>
      </c>
      <c r="H124" s="12">
        <f t="shared" si="16"/>
        <v>93.32853164313838</v>
      </c>
    </row>
    <row r="125" spans="1:8" ht="45">
      <c r="A125" s="14" t="s">
        <v>416</v>
      </c>
      <c r="B125" s="11" t="s">
        <v>414</v>
      </c>
      <c r="C125" s="11"/>
      <c r="D125" s="12">
        <f t="shared" si="24"/>
        <v>10413</v>
      </c>
      <c r="E125" s="12">
        <f t="shared" si="24"/>
        <v>10413</v>
      </c>
      <c r="F125" s="12">
        <f t="shared" si="24"/>
        <v>9718.3</v>
      </c>
      <c r="G125" s="12">
        <f t="shared" si="15"/>
        <v>93.32853164313838</v>
      </c>
      <c r="H125" s="12">
        <f t="shared" si="16"/>
        <v>93.32853164313838</v>
      </c>
    </row>
    <row r="126" spans="1:8" ht="30">
      <c r="A126" s="14" t="s">
        <v>154</v>
      </c>
      <c r="B126" s="11" t="s">
        <v>415</v>
      </c>
      <c r="C126" s="11"/>
      <c r="D126" s="12">
        <f>D127+D129+D131</f>
        <v>10413</v>
      </c>
      <c r="E126" s="12">
        <f>E127+E129+E131</f>
        <v>10413</v>
      </c>
      <c r="F126" s="12">
        <f>F127+F129+F131</f>
        <v>9718.3</v>
      </c>
      <c r="G126" s="12">
        <f t="shared" si="15"/>
        <v>93.32853164313838</v>
      </c>
      <c r="H126" s="12">
        <f t="shared" si="16"/>
        <v>93.32853164313838</v>
      </c>
    </row>
    <row r="127" spans="1:8" ht="60">
      <c r="A127" s="13" t="s">
        <v>0</v>
      </c>
      <c r="B127" s="11" t="s">
        <v>415</v>
      </c>
      <c r="C127" s="11" t="s">
        <v>228</v>
      </c>
      <c r="D127" s="12">
        <f>D128</f>
        <v>9401</v>
      </c>
      <c r="E127" s="12">
        <f>E128</f>
        <v>9401</v>
      </c>
      <c r="F127" s="12">
        <f>F128</f>
        <v>9089.4</v>
      </c>
      <c r="G127" s="12">
        <f t="shared" si="15"/>
        <v>96.68545899372407</v>
      </c>
      <c r="H127" s="12">
        <f t="shared" si="16"/>
        <v>96.68545899372407</v>
      </c>
    </row>
    <row r="128" spans="1:8" ht="30">
      <c r="A128" s="13" t="s">
        <v>1</v>
      </c>
      <c r="B128" s="11" t="s">
        <v>415</v>
      </c>
      <c r="C128" s="11" t="s">
        <v>2</v>
      </c>
      <c r="D128" s="12">
        <f>'прил 4'!F925</f>
        <v>9401</v>
      </c>
      <c r="E128" s="12">
        <f>'прил 4'!G925</f>
        <v>9401</v>
      </c>
      <c r="F128" s="12">
        <f>'прил 4'!H925</f>
        <v>9089.4</v>
      </c>
      <c r="G128" s="12">
        <f t="shared" si="15"/>
        <v>96.68545899372407</v>
      </c>
      <c r="H128" s="12">
        <f t="shared" si="16"/>
        <v>96.68545899372407</v>
      </c>
    </row>
    <row r="129" spans="1:8" ht="30">
      <c r="A129" s="13" t="s">
        <v>5</v>
      </c>
      <c r="B129" s="11" t="s">
        <v>415</v>
      </c>
      <c r="C129" s="11" t="s">
        <v>3</v>
      </c>
      <c r="D129" s="12">
        <f>D130</f>
        <v>968.9</v>
      </c>
      <c r="E129" s="12">
        <f>E130</f>
        <v>968.9</v>
      </c>
      <c r="F129" s="12">
        <f>F130</f>
        <v>585.9</v>
      </c>
      <c r="G129" s="12">
        <f t="shared" si="15"/>
        <v>60.4706368046238</v>
      </c>
      <c r="H129" s="12">
        <f t="shared" si="16"/>
        <v>60.4706368046238</v>
      </c>
    </row>
    <row r="130" spans="1:8" ht="30">
      <c r="A130" s="13" t="s">
        <v>6</v>
      </c>
      <c r="B130" s="11" t="s">
        <v>415</v>
      </c>
      <c r="C130" s="11" t="s">
        <v>4</v>
      </c>
      <c r="D130" s="12">
        <f>'прил 4'!F927</f>
        <v>968.9</v>
      </c>
      <c r="E130" s="12">
        <f>'прил 4'!G927</f>
        <v>968.9</v>
      </c>
      <c r="F130" s="12">
        <f>'прил 4'!H927</f>
        <v>585.9</v>
      </c>
      <c r="G130" s="12">
        <f t="shared" si="15"/>
        <v>60.4706368046238</v>
      </c>
      <c r="H130" s="12">
        <f t="shared" si="16"/>
        <v>60.4706368046238</v>
      </c>
    </row>
    <row r="131" spans="1:8" ht="15">
      <c r="A131" s="13" t="s">
        <v>13</v>
      </c>
      <c r="B131" s="11" t="s">
        <v>415</v>
      </c>
      <c r="C131" s="11" t="s">
        <v>11</v>
      </c>
      <c r="D131" s="12">
        <f>D132</f>
        <v>43.1</v>
      </c>
      <c r="E131" s="12">
        <f>E132</f>
        <v>43.1</v>
      </c>
      <c r="F131" s="12">
        <f>F132</f>
        <v>43</v>
      </c>
      <c r="G131" s="12">
        <f t="shared" si="15"/>
        <v>99.76798143851508</v>
      </c>
      <c r="H131" s="12">
        <f t="shared" si="16"/>
        <v>99.76798143851508</v>
      </c>
    </row>
    <row r="132" spans="1:8" ht="15">
      <c r="A132" s="10" t="s">
        <v>14</v>
      </c>
      <c r="B132" s="11" t="s">
        <v>415</v>
      </c>
      <c r="C132" s="11" t="s">
        <v>12</v>
      </c>
      <c r="D132" s="12">
        <f>'прил 4'!F929</f>
        <v>43.1</v>
      </c>
      <c r="E132" s="12">
        <f>'прил 4'!G929</f>
        <v>43.1</v>
      </c>
      <c r="F132" s="12">
        <f>'прил 4'!H929</f>
        <v>43</v>
      </c>
      <c r="G132" s="12">
        <f t="shared" si="15"/>
        <v>99.76798143851508</v>
      </c>
      <c r="H132" s="12">
        <f t="shared" si="16"/>
        <v>99.76798143851508</v>
      </c>
    </row>
    <row r="133" spans="1:8" ht="46.5">
      <c r="A133" s="18" t="s">
        <v>663</v>
      </c>
      <c r="B133" s="1" t="s">
        <v>185</v>
      </c>
      <c r="C133" s="1"/>
      <c r="D133" s="9">
        <f>D134+D148</f>
        <v>86967.3</v>
      </c>
      <c r="E133" s="9">
        <f>E134+E148</f>
        <v>86967.3</v>
      </c>
      <c r="F133" s="9">
        <f>F134+F148</f>
        <v>77774.9</v>
      </c>
      <c r="G133" s="12">
        <f t="shared" si="15"/>
        <v>89.43005014528448</v>
      </c>
      <c r="H133" s="12">
        <f t="shared" si="16"/>
        <v>89.43005014528448</v>
      </c>
    </row>
    <row r="134" spans="1:8" ht="30">
      <c r="A134" s="13" t="s">
        <v>110</v>
      </c>
      <c r="B134" s="11" t="s">
        <v>186</v>
      </c>
      <c r="C134" s="11"/>
      <c r="D134" s="12">
        <f>D135+D139+D144</f>
        <v>67814.5</v>
      </c>
      <c r="E134" s="12">
        <f>E135+E139+E144</f>
        <v>67814.5</v>
      </c>
      <c r="F134" s="12">
        <f>F135+F139+F144</f>
        <v>62396.4</v>
      </c>
      <c r="G134" s="12">
        <f t="shared" si="15"/>
        <v>92.0104107528626</v>
      </c>
      <c r="H134" s="12">
        <f t="shared" si="16"/>
        <v>92.0104107528626</v>
      </c>
    </row>
    <row r="135" spans="1:8" ht="30">
      <c r="A135" s="14" t="s">
        <v>424</v>
      </c>
      <c r="B135" s="11" t="s">
        <v>425</v>
      </c>
      <c r="C135" s="11"/>
      <c r="D135" s="12">
        <f aca="true" t="shared" si="25" ref="D135:F137">D136</f>
        <v>426</v>
      </c>
      <c r="E135" s="12">
        <f t="shared" si="25"/>
        <v>426</v>
      </c>
      <c r="F135" s="12">
        <f t="shared" si="25"/>
        <v>424.5</v>
      </c>
      <c r="G135" s="12">
        <f t="shared" si="15"/>
        <v>99.64788732394366</v>
      </c>
      <c r="H135" s="12">
        <f t="shared" si="16"/>
        <v>99.64788732394366</v>
      </c>
    </row>
    <row r="136" spans="1:8" ht="45">
      <c r="A136" s="13" t="s">
        <v>427</v>
      </c>
      <c r="B136" s="11" t="s">
        <v>426</v>
      </c>
      <c r="C136" s="11"/>
      <c r="D136" s="12">
        <f t="shared" si="25"/>
        <v>426</v>
      </c>
      <c r="E136" s="12">
        <f t="shared" si="25"/>
        <v>426</v>
      </c>
      <c r="F136" s="12">
        <f t="shared" si="25"/>
        <v>424.5</v>
      </c>
      <c r="G136" s="12">
        <f t="shared" si="15"/>
        <v>99.64788732394366</v>
      </c>
      <c r="H136" s="12">
        <f t="shared" si="16"/>
        <v>99.64788732394366</v>
      </c>
    </row>
    <row r="137" spans="1:8" ht="30">
      <c r="A137" s="13" t="s">
        <v>5</v>
      </c>
      <c r="B137" s="11" t="s">
        <v>426</v>
      </c>
      <c r="C137" s="11" t="s">
        <v>3</v>
      </c>
      <c r="D137" s="12">
        <f t="shared" si="25"/>
        <v>426</v>
      </c>
      <c r="E137" s="12">
        <f t="shared" si="25"/>
        <v>426</v>
      </c>
      <c r="F137" s="12">
        <f t="shared" si="25"/>
        <v>424.5</v>
      </c>
      <c r="G137" s="12">
        <f t="shared" si="15"/>
        <v>99.64788732394366</v>
      </c>
      <c r="H137" s="12">
        <f t="shared" si="16"/>
        <v>99.64788732394366</v>
      </c>
    </row>
    <row r="138" spans="1:8" ht="30">
      <c r="A138" s="13" t="s">
        <v>6</v>
      </c>
      <c r="B138" s="11" t="s">
        <v>426</v>
      </c>
      <c r="C138" s="11" t="s">
        <v>4</v>
      </c>
      <c r="D138" s="12">
        <f>'прил 4'!F1016</f>
        <v>426</v>
      </c>
      <c r="E138" s="12">
        <f>'прил 4'!G1016</f>
        <v>426</v>
      </c>
      <c r="F138" s="12">
        <f>'прил 4'!H1016</f>
        <v>424.5</v>
      </c>
      <c r="G138" s="12">
        <f t="shared" si="15"/>
        <v>99.64788732394366</v>
      </c>
      <c r="H138" s="12">
        <f t="shared" si="16"/>
        <v>99.64788732394366</v>
      </c>
    </row>
    <row r="139" spans="1:8" ht="30">
      <c r="A139" s="14" t="s">
        <v>428</v>
      </c>
      <c r="B139" s="11" t="s">
        <v>429</v>
      </c>
      <c r="C139" s="11"/>
      <c r="D139" s="12">
        <f aca="true" t="shared" si="26" ref="D139:F140">D140</f>
        <v>66904.5</v>
      </c>
      <c r="E139" s="12">
        <f t="shared" si="26"/>
        <v>66904.5</v>
      </c>
      <c r="F139" s="12">
        <f t="shared" si="26"/>
        <v>61613.9</v>
      </c>
      <c r="G139" s="12">
        <f t="shared" si="15"/>
        <v>92.09231068164324</v>
      </c>
      <c r="H139" s="12">
        <f t="shared" si="16"/>
        <v>92.09231068164324</v>
      </c>
    </row>
    <row r="140" spans="1:8" ht="30">
      <c r="A140" s="10" t="s">
        <v>388</v>
      </c>
      <c r="B140" s="11" t="s">
        <v>430</v>
      </c>
      <c r="C140" s="11"/>
      <c r="D140" s="12">
        <f t="shared" si="26"/>
        <v>66904.5</v>
      </c>
      <c r="E140" s="12">
        <f t="shared" si="26"/>
        <v>66904.5</v>
      </c>
      <c r="F140" s="12">
        <f t="shared" si="26"/>
        <v>61613.9</v>
      </c>
      <c r="G140" s="12">
        <f t="shared" si="15"/>
        <v>92.09231068164324</v>
      </c>
      <c r="H140" s="12">
        <f t="shared" si="16"/>
        <v>92.09231068164324</v>
      </c>
    </row>
    <row r="141" spans="1:8" ht="30">
      <c r="A141" s="13" t="s">
        <v>21</v>
      </c>
      <c r="B141" s="11" t="s">
        <v>430</v>
      </c>
      <c r="C141" s="11" t="s">
        <v>20</v>
      </c>
      <c r="D141" s="12">
        <f>D143+D142</f>
        <v>66904.5</v>
      </c>
      <c r="E141" s="12">
        <f>E143+E142</f>
        <v>66904.5</v>
      </c>
      <c r="F141" s="12">
        <f>F143+F142</f>
        <v>61613.9</v>
      </c>
      <c r="G141" s="12">
        <f t="shared" si="15"/>
        <v>92.09231068164324</v>
      </c>
      <c r="H141" s="12">
        <f t="shared" si="16"/>
        <v>92.09231068164324</v>
      </c>
    </row>
    <row r="142" spans="1:8" ht="15">
      <c r="A142" s="13" t="s">
        <v>87</v>
      </c>
      <c r="B142" s="11" t="s">
        <v>430</v>
      </c>
      <c r="C142" s="11" t="s">
        <v>72</v>
      </c>
      <c r="D142" s="12">
        <f>'прил 4'!F1043</f>
        <v>47268.1</v>
      </c>
      <c r="E142" s="12">
        <f>'прил 4'!G1043</f>
        <v>47268.1</v>
      </c>
      <c r="F142" s="12">
        <f>'прил 4'!H1043</f>
        <v>41977.5</v>
      </c>
      <c r="G142" s="12">
        <f t="shared" si="15"/>
        <v>88.80725055587172</v>
      </c>
      <c r="H142" s="12">
        <f t="shared" si="16"/>
        <v>88.80725055587172</v>
      </c>
    </row>
    <row r="143" spans="1:8" ht="15">
      <c r="A143" s="13" t="s">
        <v>74</v>
      </c>
      <c r="B143" s="11" t="s">
        <v>430</v>
      </c>
      <c r="C143" s="11" t="s">
        <v>73</v>
      </c>
      <c r="D143" s="12">
        <f>'прил 4'!F1020</f>
        <v>19636.4</v>
      </c>
      <c r="E143" s="12">
        <f>'прил 4'!G1020</f>
        <v>19636.4</v>
      </c>
      <c r="F143" s="12">
        <f>'прил 4'!H1020</f>
        <v>19636.4</v>
      </c>
      <c r="G143" s="12">
        <f t="shared" si="15"/>
        <v>100</v>
      </c>
      <c r="H143" s="12">
        <f t="shared" si="16"/>
        <v>100</v>
      </c>
    </row>
    <row r="144" spans="1:8" ht="45">
      <c r="A144" s="13" t="s">
        <v>600</v>
      </c>
      <c r="B144" s="11" t="s">
        <v>599</v>
      </c>
      <c r="C144" s="11"/>
      <c r="D144" s="12">
        <f aca="true" t="shared" si="27" ref="D144:F146">D145</f>
        <v>484</v>
      </c>
      <c r="E144" s="12">
        <f t="shared" si="27"/>
        <v>484</v>
      </c>
      <c r="F144" s="12">
        <f t="shared" si="27"/>
        <v>358</v>
      </c>
      <c r="G144" s="12">
        <f t="shared" si="15"/>
        <v>73.96694214876032</v>
      </c>
      <c r="H144" s="12">
        <f t="shared" si="16"/>
        <v>73.96694214876032</v>
      </c>
    </row>
    <row r="145" spans="1:8" ht="45">
      <c r="A145" s="13" t="s">
        <v>601</v>
      </c>
      <c r="B145" s="11" t="s">
        <v>598</v>
      </c>
      <c r="C145" s="11"/>
      <c r="D145" s="12">
        <f t="shared" si="27"/>
        <v>484</v>
      </c>
      <c r="E145" s="12">
        <f t="shared" si="27"/>
        <v>484</v>
      </c>
      <c r="F145" s="12">
        <f t="shared" si="27"/>
        <v>358</v>
      </c>
      <c r="G145" s="12">
        <f t="shared" si="15"/>
        <v>73.96694214876032</v>
      </c>
      <c r="H145" s="12">
        <f t="shared" si="16"/>
        <v>73.96694214876032</v>
      </c>
    </row>
    <row r="146" spans="1:8" ht="30">
      <c r="A146" s="13" t="s">
        <v>5</v>
      </c>
      <c r="B146" s="11" t="s">
        <v>598</v>
      </c>
      <c r="C146" s="11" t="s">
        <v>3</v>
      </c>
      <c r="D146" s="12">
        <f t="shared" si="27"/>
        <v>484</v>
      </c>
      <c r="E146" s="12">
        <f t="shared" si="27"/>
        <v>484</v>
      </c>
      <c r="F146" s="12">
        <f t="shared" si="27"/>
        <v>358</v>
      </c>
      <c r="G146" s="12">
        <f t="shared" si="15"/>
        <v>73.96694214876032</v>
      </c>
      <c r="H146" s="12">
        <f t="shared" si="16"/>
        <v>73.96694214876032</v>
      </c>
    </row>
    <row r="147" spans="1:8" ht="30">
      <c r="A147" s="13" t="s">
        <v>6</v>
      </c>
      <c r="B147" s="11" t="s">
        <v>598</v>
      </c>
      <c r="C147" s="11" t="s">
        <v>4</v>
      </c>
      <c r="D147" s="12">
        <f>'прил 4'!F1024</f>
        <v>484</v>
      </c>
      <c r="E147" s="12">
        <f>'прил 4'!G1024</f>
        <v>484</v>
      </c>
      <c r="F147" s="12">
        <f>'прил 4'!H1024</f>
        <v>358</v>
      </c>
      <c r="G147" s="12">
        <f aca="true" t="shared" si="28" ref="G147:G210">F147/D147*100</f>
        <v>73.96694214876032</v>
      </c>
      <c r="H147" s="12">
        <f aca="true" t="shared" si="29" ref="H147:H210">F147/E147*100</f>
        <v>73.96694214876032</v>
      </c>
    </row>
    <row r="148" spans="1:8" ht="30">
      <c r="A148" s="13" t="s">
        <v>625</v>
      </c>
      <c r="B148" s="11" t="s">
        <v>624</v>
      </c>
      <c r="C148" s="11"/>
      <c r="D148" s="12">
        <f>D149+D156</f>
        <v>19152.8</v>
      </c>
      <c r="E148" s="12">
        <f>E149+E156</f>
        <v>19152.8</v>
      </c>
      <c r="F148" s="12">
        <f>F149+F156</f>
        <v>15378.5</v>
      </c>
      <c r="G148" s="12">
        <f t="shared" si="28"/>
        <v>80.29374295142226</v>
      </c>
      <c r="H148" s="12">
        <f t="shared" si="29"/>
        <v>80.29374295142226</v>
      </c>
    </row>
    <row r="149" spans="1:8" ht="45">
      <c r="A149" s="13" t="s">
        <v>626</v>
      </c>
      <c r="B149" s="11" t="s">
        <v>628</v>
      </c>
      <c r="C149" s="11"/>
      <c r="D149" s="12">
        <f>D153+D150</f>
        <v>957.5</v>
      </c>
      <c r="E149" s="12">
        <f>E153+E150</f>
        <v>957.5</v>
      </c>
      <c r="F149" s="12">
        <f>F153+F150</f>
        <v>91.2</v>
      </c>
      <c r="G149" s="12">
        <f t="shared" si="28"/>
        <v>9.524804177545693</v>
      </c>
      <c r="H149" s="12">
        <f t="shared" si="29"/>
        <v>9.524804177545693</v>
      </c>
    </row>
    <row r="150" spans="1:8" ht="45">
      <c r="A150" s="46" t="s">
        <v>697</v>
      </c>
      <c r="B150" s="11" t="s">
        <v>696</v>
      </c>
      <c r="C150" s="11"/>
      <c r="D150" s="12">
        <f aca="true" t="shared" si="30" ref="D150:F151">D151</f>
        <v>95.5</v>
      </c>
      <c r="E150" s="12">
        <f t="shared" si="30"/>
        <v>95.5</v>
      </c>
      <c r="F150" s="12">
        <f t="shared" si="30"/>
        <v>91.2</v>
      </c>
      <c r="G150" s="12">
        <f t="shared" si="28"/>
        <v>95.49738219895289</v>
      </c>
      <c r="H150" s="12">
        <f t="shared" si="29"/>
        <v>95.49738219895289</v>
      </c>
    </row>
    <row r="151" spans="1:8" ht="30">
      <c r="A151" s="13" t="s">
        <v>5</v>
      </c>
      <c r="B151" s="11" t="s">
        <v>696</v>
      </c>
      <c r="C151" s="11" t="s">
        <v>3</v>
      </c>
      <c r="D151" s="12">
        <f t="shared" si="30"/>
        <v>95.5</v>
      </c>
      <c r="E151" s="12">
        <f t="shared" si="30"/>
        <v>95.5</v>
      </c>
      <c r="F151" s="12">
        <f t="shared" si="30"/>
        <v>91.2</v>
      </c>
      <c r="G151" s="12">
        <f t="shared" si="28"/>
        <v>95.49738219895289</v>
      </c>
      <c r="H151" s="12">
        <f t="shared" si="29"/>
        <v>95.49738219895289</v>
      </c>
    </row>
    <row r="152" spans="1:8" ht="30">
      <c r="A152" s="13" t="s">
        <v>6</v>
      </c>
      <c r="B152" s="11" t="s">
        <v>696</v>
      </c>
      <c r="C152" s="11" t="s">
        <v>4</v>
      </c>
      <c r="D152" s="12">
        <f>'прил 4'!F1029</f>
        <v>95.5</v>
      </c>
      <c r="E152" s="12">
        <f>'прил 4'!G1029</f>
        <v>95.5</v>
      </c>
      <c r="F152" s="12">
        <f>'прил 4'!H1029</f>
        <v>91.2</v>
      </c>
      <c r="G152" s="12">
        <f t="shared" si="28"/>
        <v>95.49738219895289</v>
      </c>
      <c r="H152" s="12">
        <f t="shared" si="29"/>
        <v>95.49738219895289</v>
      </c>
    </row>
    <row r="153" spans="1:8" ht="45">
      <c r="A153" s="13" t="s">
        <v>627</v>
      </c>
      <c r="B153" s="11" t="s">
        <v>629</v>
      </c>
      <c r="C153" s="11"/>
      <c r="D153" s="12">
        <f aca="true" t="shared" si="31" ref="D153:F154">D154</f>
        <v>862</v>
      </c>
      <c r="E153" s="12">
        <f t="shared" si="31"/>
        <v>862</v>
      </c>
      <c r="F153" s="12">
        <f t="shared" si="31"/>
        <v>0</v>
      </c>
      <c r="G153" s="12">
        <f t="shared" si="28"/>
        <v>0</v>
      </c>
      <c r="H153" s="12">
        <f t="shared" si="29"/>
        <v>0</v>
      </c>
    </row>
    <row r="154" spans="1:8" ht="45">
      <c r="A154" s="13" t="s">
        <v>16</v>
      </c>
      <c r="B154" s="11" t="s">
        <v>629</v>
      </c>
      <c r="C154" s="11" t="s">
        <v>17</v>
      </c>
      <c r="D154" s="12">
        <f t="shared" si="31"/>
        <v>862</v>
      </c>
      <c r="E154" s="12">
        <f t="shared" si="31"/>
        <v>862</v>
      </c>
      <c r="F154" s="12">
        <f t="shared" si="31"/>
        <v>0</v>
      </c>
      <c r="G154" s="12">
        <f t="shared" si="28"/>
        <v>0</v>
      </c>
      <c r="H154" s="12">
        <f t="shared" si="29"/>
        <v>0</v>
      </c>
    </row>
    <row r="155" spans="1:8" ht="15">
      <c r="A155" s="13" t="s">
        <v>93</v>
      </c>
      <c r="B155" s="11" t="s">
        <v>629</v>
      </c>
      <c r="C155" s="11" t="s">
        <v>92</v>
      </c>
      <c r="D155" s="12">
        <f>'прил 4'!F1032</f>
        <v>862</v>
      </c>
      <c r="E155" s="12">
        <f>'прил 4'!G1032</f>
        <v>862</v>
      </c>
      <c r="F155" s="12">
        <f>'прил 4'!H1032</f>
        <v>0</v>
      </c>
      <c r="G155" s="12">
        <f t="shared" si="28"/>
        <v>0</v>
      </c>
      <c r="H155" s="12">
        <f t="shared" si="29"/>
        <v>0</v>
      </c>
    </row>
    <row r="156" spans="1:8" ht="15">
      <c r="A156" s="13" t="s">
        <v>631</v>
      </c>
      <c r="B156" s="11" t="s">
        <v>630</v>
      </c>
      <c r="C156" s="11"/>
      <c r="D156" s="12">
        <f aca="true" t="shared" si="32" ref="D156:F158">D157</f>
        <v>18195.3</v>
      </c>
      <c r="E156" s="12">
        <f t="shared" si="32"/>
        <v>18195.3</v>
      </c>
      <c r="F156" s="12">
        <f t="shared" si="32"/>
        <v>15287.3</v>
      </c>
      <c r="G156" s="12">
        <f t="shared" si="28"/>
        <v>84.01785076365874</v>
      </c>
      <c r="H156" s="12">
        <f t="shared" si="29"/>
        <v>84.01785076365874</v>
      </c>
    </row>
    <row r="157" spans="1:8" ht="30">
      <c r="A157" s="13" t="s">
        <v>632</v>
      </c>
      <c r="B157" s="11" t="s">
        <v>633</v>
      </c>
      <c r="C157" s="11"/>
      <c r="D157" s="12">
        <f t="shared" si="32"/>
        <v>18195.3</v>
      </c>
      <c r="E157" s="12">
        <f t="shared" si="32"/>
        <v>18195.3</v>
      </c>
      <c r="F157" s="12">
        <f t="shared" si="32"/>
        <v>15287.3</v>
      </c>
      <c r="G157" s="12">
        <f t="shared" si="28"/>
        <v>84.01785076365874</v>
      </c>
      <c r="H157" s="12">
        <f t="shared" si="29"/>
        <v>84.01785076365874</v>
      </c>
    </row>
    <row r="158" spans="1:8" ht="45">
      <c r="A158" s="13" t="s">
        <v>16</v>
      </c>
      <c r="B158" s="11" t="s">
        <v>633</v>
      </c>
      <c r="C158" s="11" t="s">
        <v>17</v>
      </c>
      <c r="D158" s="12">
        <f t="shared" si="32"/>
        <v>18195.3</v>
      </c>
      <c r="E158" s="12">
        <f t="shared" si="32"/>
        <v>18195.3</v>
      </c>
      <c r="F158" s="12">
        <f t="shared" si="32"/>
        <v>15287.3</v>
      </c>
      <c r="G158" s="12">
        <f t="shared" si="28"/>
        <v>84.01785076365874</v>
      </c>
      <c r="H158" s="12">
        <f t="shared" si="29"/>
        <v>84.01785076365874</v>
      </c>
    </row>
    <row r="159" spans="1:8" ht="15">
      <c r="A159" s="13" t="s">
        <v>93</v>
      </c>
      <c r="B159" s="11" t="s">
        <v>633</v>
      </c>
      <c r="C159" s="11" t="s">
        <v>92</v>
      </c>
      <c r="D159" s="12">
        <f>'прил 4'!F1036</f>
        <v>18195.3</v>
      </c>
      <c r="E159" s="12">
        <f>'прил 4'!G1036</f>
        <v>18195.3</v>
      </c>
      <c r="F159" s="12">
        <f>'прил 4'!H1036</f>
        <v>15287.3</v>
      </c>
      <c r="G159" s="12">
        <f t="shared" si="28"/>
        <v>84.01785076365874</v>
      </c>
      <c r="H159" s="12">
        <f t="shared" si="29"/>
        <v>84.01785076365874</v>
      </c>
    </row>
    <row r="160" spans="1:8" ht="46.5">
      <c r="A160" s="43" t="s">
        <v>432</v>
      </c>
      <c r="B160" s="41" t="s">
        <v>170</v>
      </c>
      <c r="C160" s="17"/>
      <c r="D160" s="9">
        <f>D161+D165+D169+D173+D177</f>
        <v>8671</v>
      </c>
      <c r="E160" s="9">
        <f>E161+E165+E169+E173+E177</f>
        <v>8671</v>
      </c>
      <c r="F160" s="9">
        <f>F161+F165+F169+F173+F177</f>
        <v>7334.5</v>
      </c>
      <c r="G160" s="9">
        <f t="shared" si="28"/>
        <v>84.58655287740746</v>
      </c>
      <c r="H160" s="9">
        <f t="shared" si="29"/>
        <v>84.58655287740746</v>
      </c>
    </row>
    <row r="161" spans="1:8" ht="30">
      <c r="A161" s="10" t="s">
        <v>435</v>
      </c>
      <c r="B161" s="30" t="s">
        <v>436</v>
      </c>
      <c r="C161" s="11"/>
      <c r="D161" s="29">
        <f aca="true" t="shared" si="33" ref="D161:F163">D162</f>
        <v>200</v>
      </c>
      <c r="E161" s="29">
        <f t="shared" si="33"/>
        <v>200</v>
      </c>
      <c r="F161" s="29">
        <f t="shared" si="33"/>
        <v>0</v>
      </c>
      <c r="G161" s="12">
        <f t="shared" si="28"/>
        <v>0</v>
      </c>
      <c r="H161" s="12">
        <f t="shared" si="29"/>
        <v>0</v>
      </c>
    </row>
    <row r="162" spans="1:8" ht="45">
      <c r="A162" s="10" t="s">
        <v>438</v>
      </c>
      <c r="B162" s="30" t="s">
        <v>437</v>
      </c>
      <c r="C162" s="11"/>
      <c r="D162" s="29">
        <f t="shared" si="33"/>
        <v>200</v>
      </c>
      <c r="E162" s="29">
        <f t="shared" si="33"/>
        <v>200</v>
      </c>
      <c r="F162" s="29">
        <f t="shared" si="33"/>
        <v>0</v>
      </c>
      <c r="G162" s="12">
        <f t="shared" si="28"/>
        <v>0</v>
      </c>
      <c r="H162" s="12">
        <f t="shared" si="29"/>
        <v>0</v>
      </c>
    </row>
    <row r="163" spans="1:8" ht="30">
      <c r="A163" s="13" t="s">
        <v>21</v>
      </c>
      <c r="B163" s="30" t="s">
        <v>437</v>
      </c>
      <c r="C163" s="11" t="s">
        <v>20</v>
      </c>
      <c r="D163" s="29">
        <f t="shared" si="33"/>
        <v>200</v>
      </c>
      <c r="E163" s="29">
        <f t="shared" si="33"/>
        <v>200</v>
      </c>
      <c r="F163" s="29">
        <f t="shared" si="33"/>
        <v>0</v>
      </c>
      <c r="G163" s="12">
        <f t="shared" si="28"/>
        <v>0</v>
      </c>
      <c r="H163" s="12">
        <f t="shared" si="29"/>
        <v>0</v>
      </c>
    </row>
    <row r="164" spans="1:8" ht="15">
      <c r="A164" s="13" t="s">
        <v>87</v>
      </c>
      <c r="B164" s="30" t="s">
        <v>437</v>
      </c>
      <c r="C164" s="11" t="s">
        <v>72</v>
      </c>
      <c r="D164" s="29">
        <f>'прил 4'!F795</f>
        <v>200</v>
      </c>
      <c r="E164" s="29">
        <f>'прил 4'!G795</f>
        <v>200</v>
      </c>
      <c r="F164" s="29">
        <f>'прил 4'!H795</f>
        <v>0</v>
      </c>
      <c r="G164" s="12">
        <f t="shared" si="28"/>
        <v>0</v>
      </c>
      <c r="H164" s="12">
        <f t="shared" si="29"/>
        <v>0</v>
      </c>
    </row>
    <row r="165" spans="1:8" ht="60">
      <c r="A165" s="10" t="s">
        <v>441</v>
      </c>
      <c r="B165" s="30" t="s">
        <v>439</v>
      </c>
      <c r="C165" s="11"/>
      <c r="D165" s="29">
        <f aca="true" t="shared" si="34" ref="D165:F167">D166</f>
        <v>30</v>
      </c>
      <c r="E165" s="29">
        <f t="shared" si="34"/>
        <v>30</v>
      </c>
      <c r="F165" s="29">
        <f t="shared" si="34"/>
        <v>0</v>
      </c>
      <c r="G165" s="12">
        <f t="shared" si="28"/>
        <v>0</v>
      </c>
      <c r="H165" s="12">
        <f t="shared" si="29"/>
        <v>0</v>
      </c>
    </row>
    <row r="166" spans="1:8" ht="60">
      <c r="A166" s="10" t="s">
        <v>442</v>
      </c>
      <c r="B166" s="30" t="s">
        <v>440</v>
      </c>
      <c r="C166" s="11"/>
      <c r="D166" s="29">
        <f t="shared" si="34"/>
        <v>30</v>
      </c>
      <c r="E166" s="29">
        <f t="shared" si="34"/>
        <v>30</v>
      </c>
      <c r="F166" s="29">
        <f t="shared" si="34"/>
        <v>0</v>
      </c>
      <c r="G166" s="12">
        <f t="shared" si="28"/>
        <v>0</v>
      </c>
      <c r="H166" s="12">
        <f t="shared" si="29"/>
        <v>0</v>
      </c>
    </row>
    <row r="167" spans="1:8" ht="30">
      <c r="A167" s="13" t="s">
        <v>21</v>
      </c>
      <c r="B167" s="30" t="s">
        <v>440</v>
      </c>
      <c r="C167" s="11" t="s">
        <v>20</v>
      </c>
      <c r="D167" s="29">
        <f t="shared" si="34"/>
        <v>30</v>
      </c>
      <c r="E167" s="29">
        <f t="shared" si="34"/>
        <v>30</v>
      </c>
      <c r="F167" s="29">
        <f t="shared" si="34"/>
        <v>0</v>
      </c>
      <c r="G167" s="12">
        <f t="shared" si="28"/>
        <v>0</v>
      </c>
      <c r="H167" s="12">
        <f t="shared" si="29"/>
        <v>0</v>
      </c>
    </row>
    <row r="168" spans="1:8" ht="15">
      <c r="A168" s="13" t="s">
        <v>87</v>
      </c>
      <c r="B168" s="30" t="s">
        <v>440</v>
      </c>
      <c r="C168" s="11" t="s">
        <v>72</v>
      </c>
      <c r="D168" s="29">
        <f>'прил 4'!F799</f>
        <v>30</v>
      </c>
      <c r="E168" s="29">
        <f>'прил 4'!G799</f>
        <v>30</v>
      </c>
      <c r="F168" s="29">
        <f>'прил 4'!H799</f>
        <v>0</v>
      </c>
      <c r="G168" s="12">
        <f t="shared" si="28"/>
        <v>0</v>
      </c>
      <c r="H168" s="12">
        <f t="shared" si="29"/>
        <v>0</v>
      </c>
    </row>
    <row r="169" spans="1:8" ht="45">
      <c r="A169" s="10" t="s">
        <v>662</v>
      </c>
      <c r="B169" s="30" t="s">
        <v>443</v>
      </c>
      <c r="C169" s="11"/>
      <c r="D169" s="29">
        <f aca="true" t="shared" si="35" ref="D169:F171">D170</f>
        <v>100</v>
      </c>
      <c r="E169" s="29">
        <f t="shared" si="35"/>
        <v>100</v>
      </c>
      <c r="F169" s="29">
        <f t="shared" si="35"/>
        <v>0</v>
      </c>
      <c r="G169" s="12">
        <f t="shared" si="28"/>
        <v>0</v>
      </c>
      <c r="H169" s="12">
        <f t="shared" si="29"/>
        <v>0</v>
      </c>
    </row>
    <row r="170" spans="1:8" ht="75">
      <c r="A170" s="10" t="s">
        <v>445</v>
      </c>
      <c r="B170" s="30" t="s">
        <v>444</v>
      </c>
      <c r="C170" s="11"/>
      <c r="D170" s="29">
        <f t="shared" si="35"/>
        <v>100</v>
      </c>
      <c r="E170" s="29">
        <f t="shared" si="35"/>
        <v>100</v>
      </c>
      <c r="F170" s="29">
        <f t="shared" si="35"/>
        <v>0</v>
      </c>
      <c r="G170" s="12">
        <f t="shared" si="28"/>
        <v>0</v>
      </c>
      <c r="H170" s="12">
        <f t="shared" si="29"/>
        <v>0</v>
      </c>
    </row>
    <row r="171" spans="1:8" ht="30">
      <c r="A171" s="13" t="s">
        <v>21</v>
      </c>
      <c r="B171" s="30" t="s">
        <v>444</v>
      </c>
      <c r="C171" s="11" t="s">
        <v>20</v>
      </c>
      <c r="D171" s="29">
        <f t="shared" si="35"/>
        <v>100</v>
      </c>
      <c r="E171" s="29">
        <f t="shared" si="35"/>
        <v>100</v>
      </c>
      <c r="F171" s="29">
        <f t="shared" si="35"/>
        <v>0</v>
      </c>
      <c r="G171" s="12">
        <f t="shared" si="28"/>
        <v>0</v>
      </c>
      <c r="H171" s="12">
        <f t="shared" si="29"/>
        <v>0</v>
      </c>
    </row>
    <row r="172" spans="1:8" ht="15">
      <c r="A172" s="13" t="s">
        <v>87</v>
      </c>
      <c r="B172" s="30" t="s">
        <v>444</v>
      </c>
      <c r="C172" s="11" t="s">
        <v>72</v>
      </c>
      <c r="D172" s="29">
        <f>'прил 4'!F803</f>
        <v>100</v>
      </c>
      <c r="E172" s="29">
        <f>'прил 4'!G803</f>
        <v>100</v>
      </c>
      <c r="F172" s="29">
        <f>'прил 4'!H803</f>
        <v>0</v>
      </c>
      <c r="G172" s="12">
        <f t="shared" si="28"/>
        <v>0</v>
      </c>
      <c r="H172" s="12">
        <f t="shared" si="29"/>
        <v>0</v>
      </c>
    </row>
    <row r="173" spans="1:8" ht="45">
      <c r="A173" s="14" t="s">
        <v>658</v>
      </c>
      <c r="B173" s="11" t="s">
        <v>433</v>
      </c>
      <c r="C173" s="11"/>
      <c r="D173" s="12">
        <f aca="true" t="shared" si="36" ref="D173:F175">D174</f>
        <v>7326</v>
      </c>
      <c r="E173" s="12">
        <f t="shared" si="36"/>
        <v>7326</v>
      </c>
      <c r="F173" s="12">
        <f t="shared" si="36"/>
        <v>6328</v>
      </c>
      <c r="G173" s="12">
        <f t="shared" si="28"/>
        <v>86.37728637728638</v>
      </c>
      <c r="H173" s="12">
        <f t="shared" si="29"/>
        <v>86.37728637728638</v>
      </c>
    </row>
    <row r="174" spans="1:8" ht="30">
      <c r="A174" s="10" t="s">
        <v>388</v>
      </c>
      <c r="B174" s="11" t="s">
        <v>434</v>
      </c>
      <c r="C174" s="11"/>
      <c r="D174" s="12">
        <f t="shared" si="36"/>
        <v>7326</v>
      </c>
      <c r="E174" s="12">
        <f t="shared" si="36"/>
        <v>7326</v>
      </c>
      <c r="F174" s="12">
        <f t="shared" si="36"/>
        <v>6328</v>
      </c>
      <c r="G174" s="12">
        <f t="shared" si="28"/>
        <v>86.37728637728638</v>
      </c>
      <c r="H174" s="12">
        <f t="shared" si="29"/>
        <v>86.37728637728638</v>
      </c>
    </row>
    <row r="175" spans="1:8" ht="30">
      <c r="A175" s="13" t="s">
        <v>21</v>
      </c>
      <c r="B175" s="11" t="s">
        <v>434</v>
      </c>
      <c r="C175" s="11" t="s">
        <v>20</v>
      </c>
      <c r="D175" s="12">
        <f t="shared" si="36"/>
        <v>7326</v>
      </c>
      <c r="E175" s="12">
        <f t="shared" si="36"/>
        <v>7326</v>
      </c>
      <c r="F175" s="12">
        <f t="shared" si="36"/>
        <v>6328</v>
      </c>
      <c r="G175" s="12">
        <f t="shared" si="28"/>
        <v>86.37728637728638</v>
      </c>
      <c r="H175" s="12">
        <f t="shared" si="29"/>
        <v>86.37728637728638</v>
      </c>
    </row>
    <row r="176" spans="1:8" ht="15">
      <c r="A176" s="13" t="s">
        <v>87</v>
      </c>
      <c r="B176" s="11" t="s">
        <v>434</v>
      </c>
      <c r="C176" s="11" t="s">
        <v>72</v>
      </c>
      <c r="D176" s="12">
        <f>'прил 4'!F807</f>
        <v>7326</v>
      </c>
      <c r="E176" s="12">
        <f>'прил 4'!G807</f>
        <v>7326</v>
      </c>
      <c r="F176" s="12">
        <f>'прил 4'!H807</f>
        <v>6328</v>
      </c>
      <c r="G176" s="12">
        <f t="shared" si="28"/>
        <v>86.37728637728638</v>
      </c>
      <c r="H176" s="12">
        <f t="shared" si="29"/>
        <v>86.37728637728638</v>
      </c>
    </row>
    <row r="177" spans="1:8" ht="45">
      <c r="A177" s="14" t="s">
        <v>681</v>
      </c>
      <c r="B177" s="11" t="s">
        <v>680</v>
      </c>
      <c r="C177" s="11"/>
      <c r="D177" s="12">
        <f aca="true" t="shared" si="37" ref="D177:F179">D178</f>
        <v>1015</v>
      </c>
      <c r="E177" s="12">
        <f t="shared" si="37"/>
        <v>1015</v>
      </c>
      <c r="F177" s="12">
        <f t="shared" si="37"/>
        <v>1006.5</v>
      </c>
      <c r="G177" s="12">
        <f t="shared" si="28"/>
        <v>99.16256157635468</v>
      </c>
      <c r="H177" s="12">
        <f t="shared" si="29"/>
        <v>99.16256157635468</v>
      </c>
    </row>
    <row r="178" spans="1:8" ht="45">
      <c r="A178" s="14" t="s">
        <v>682</v>
      </c>
      <c r="B178" s="11" t="s">
        <v>679</v>
      </c>
      <c r="C178" s="11"/>
      <c r="D178" s="12">
        <f t="shared" si="37"/>
        <v>1015</v>
      </c>
      <c r="E178" s="12">
        <f t="shared" si="37"/>
        <v>1015</v>
      </c>
      <c r="F178" s="12">
        <f t="shared" si="37"/>
        <v>1006.5</v>
      </c>
      <c r="G178" s="12">
        <f t="shared" si="28"/>
        <v>99.16256157635468</v>
      </c>
      <c r="H178" s="12">
        <f t="shared" si="29"/>
        <v>99.16256157635468</v>
      </c>
    </row>
    <row r="179" spans="1:8" ht="30">
      <c r="A179" s="13" t="s">
        <v>21</v>
      </c>
      <c r="B179" s="11" t="s">
        <v>679</v>
      </c>
      <c r="C179" s="11" t="s">
        <v>20</v>
      </c>
      <c r="D179" s="12">
        <f t="shared" si="37"/>
        <v>1015</v>
      </c>
      <c r="E179" s="12">
        <f t="shared" si="37"/>
        <v>1015</v>
      </c>
      <c r="F179" s="12">
        <f t="shared" si="37"/>
        <v>1006.5</v>
      </c>
      <c r="G179" s="12">
        <f t="shared" si="28"/>
        <v>99.16256157635468</v>
      </c>
      <c r="H179" s="12">
        <f t="shared" si="29"/>
        <v>99.16256157635468</v>
      </c>
    </row>
    <row r="180" spans="1:8" ht="15">
      <c r="A180" s="13" t="s">
        <v>87</v>
      </c>
      <c r="B180" s="11" t="s">
        <v>679</v>
      </c>
      <c r="C180" s="11" t="s">
        <v>72</v>
      </c>
      <c r="D180" s="12">
        <f>'прил 4'!F842</f>
        <v>1015</v>
      </c>
      <c r="E180" s="12">
        <f>'прил 4'!G842</f>
        <v>1015</v>
      </c>
      <c r="F180" s="12">
        <f>'прил 4'!H842</f>
        <v>1006.5</v>
      </c>
      <c r="G180" s="12">
        <f t="shared" si="28"/>
        <v>99.16256157635468</v>
      </c>
      <c r="H180" s="12">
        <f t="shared" si="29"/>
        <v>99.16256157635468</v>
      </c>
    </row>
    <row r="181" spans="1:8" ht="46.5">
      <c r="A181" s="43" t="s">
        <v>446</v>
      </c>
      <c r="B181" s="19" t="s">
        <v>214</v>
      </c>
      <c r="C181" s="19"/>
      <c r="D181" s="9">
        <f>D182+D187+D200+D192</f>
        <v>21108.8</v>
      </c>
      <c r="E181" s="9">
        <f>E182+E187+E200+E192</f>
        <v>21108.8</v>
      </c>
      <c r="F181" s="9">
        <f>F182+F187+F200+F192</f>
        <v>20815.3</v>
      </c>
      <c r="G181" s="9">
        <f t="shared" si="28"/>
        <v>98.60958462821193</v>
      </c>
      <c r="H181" s="9">
        <f t="shared" si="29"/>
        <v>98.60958462821193</v>
      </c>
    </row>
    <row r="182" spans="1:8" ht="15">
      <c r="A182" s="10" t="s">
        <v>89</v>
      </c>
      <c r="B182" s="20" t="s">
        <v>188</v>
      </c>
      <c r="C182" s="20"/>
      <c r="D182" s="12">
        <f aca="true" t="shared" si="38" ref="D182:F185">D183</f>
        <v>4003.2999999999997</v>
      </c>
      <c r="E182" s="12">
        <f t="shared" si="38"/>
        <v>4003.2999999999997</v>
      </c>
      <c r="F182" s="12">
        <f t="shared" si="38"/>
        <v>4001.9</v>
      </c>
      <c r="G182" s="12">
        <f t="shared" si="28"/>
        <v>99.96502885119777</v>
      </c>
      <c r="H182" s="12">
        <f t="shared" si="29"/>
        <v>99.96502885119777</v>
      </c>
    </row>
    <row r="183" spans="1:8" ht="60">
      <c r="A183" s="13" t="s">
        <v>447</v>
      </c>
      <c r="B183" s="20" t="s">
        <v>190</v>
      </c>
      <c r="C183" s="20"/>
      <c r="D183" s="12">
        <f t="shared" si="38"/>
        <v>4003.2999999999997</v>
      </c>
      <c r="E183" s="12">
        <f t="shared" si="38"/>
        <v>4003.2999999999997</v>
      </c>
      <c r="F183" s="12">
        <f t="shared" si="38"/>
        <v>4001.9</v>
      </c>
      <c r="G183" s="12">
        <f t="shared" si="28"/>
        <v>99.96502885119777</v>
      </c>
      <c r="H183" s="12">
        <f t="shared" si="29"/>
        <v>99.96502885119777</v>
      </c>
    </row>
    <row r="184" spans="1:8" ht="30">
      <c r="A184" s="13" t="s">
        <v>378</v>
      </c>
      <c r="B184" s="20" t="s">
        <v>377</v>
      </c>
      <c r="C184" s="20"/>
      <c r="D184" s="12">
        <f t="shared" si="38"/>
        <v>4003.2999999999997</v>
      </c>
      <c r="E184" s="12">
        <f t="shared" si="38"/>
        <v>4003.2999999999997</v>
      </c>
      <c r="F184" s="12">
        <f t="shared" si="38"/>
        <v>4001.9</v>
      </c>
      <c r="G184" s="12">
        <f t="shared" si="28"/>
        <v>99.96502885119777</v>
      </c>
      <c r="H184" s="12">
        <f t="shared" si="29"/>
        <v>99.96502885119777</v>
      </c>
    </row>
    <row r="185" spans="1:8" ht="15">
      <c r="A185" s="10" t="s">
        <v>9</v>
      </c>
      <c r="B185" s="20" t="s">
        <v>377</v>
      </c>
      <c r="C185" s="11" t="s">
        <v>7</v>
      </c>
      <c r="D185" s="12">
        <f t="shared" si="38"/>
        <v>4003.2999999999997</v>
      </c>
      <c r="E185" s="12">
        <f t="shared" si="38"/>
        <v>4003.2999999999997</v>
      </c>
      <c r="F185" s="12">
        <f t="shared" si="38"/>
        <v>4001.9</v>
      </c>
      <c r="G185" s="12">
        <f t="shared" si="28"/>
        <v>99.96502885119777</v>
      </c>
      <c r="H185" s="12">
        <f t="shared" si="29"/>
        <v>99.96502885119777</v>
      </c>
    </row>
    <row r="186" spans="1:8" ht="30">
      <c r="A186" s="16" t="s">
        <v>10</v>
      </c>
      <c r="B186" s="20" t="s">
        <v>377</v>
      </c>
      <c r="C186" s="11" t="s">
        <v>8</v>
      </c>
      <c r="D186" s="12">
        <f>'прил 4'!F995</f>
        <v>4003.2999999999997</v>
      </c>
      <c r="E186" s="12">
        <f>'прил 4'!G995</f>
        <v>4003.2999999999997</v>
      </c>
      <c r="F186" s="12">
        <f>'прил 4'!H995</f>
        <v>4001.9</v>
      </c>
      <c r="G186" s="12">
        <f t="shared" si="28"/>
        <v>99.96502885119777</v>
      </c>
      <c r="H186" s="12">
        <f t="shared" si="29"/>
        <v>99.96502885119777</v>
      </c>
    </row>
    <row r="187" spans="1:8" ht="45">
      <c r="A187" s="10" t="s">
        <v>233</v>
      </c>
      <c r="B187" s="20" t="s">
        <v>234</v>
      </c>
      <c r="C187" s="11"/>
      <c r="D187" s="12">
        <f aca="true" t="shared" si="39" ref="D187:F190">D188</f>
        <v>737</v>
      </c>
      <c r="E187" s="12">
        <f t="shared" si="39"/>
        <v>737</v>
      </c>
      <c r="F187" s="12">
        <f t="shared" si="39"/>
        <v>736.4</v>
      </c>
      <c r="G187" s="12">
        <f t="shared" si="28"/>
        <v>99.91858887381275</v>
      </c>
      <c r="H187" s="12">
        <f t="shared" si="29"/>
        <v>99.91858887381275</v>
      </c>
    </row>
    <row r="188" spans="1:8" ht="30">
      <c r="A188" s="13" t="s">
        <v>235</v>
      </c>
      <c r="B188" s="20" t="s">
        <v>236</v>
      </c>
      <c r="C188" s="11"/>
      <c r="D188" s="12">
        <f t="shared" si="39"/>
        <v>737</v>
      </c>
      <c r="E188" s="12">
        <f t="shared" si="39"/>
        <v>737</v>
      </c>
      <c r="F188" s="12">
        <f t="shared" si="39"/>
        <v>736.4</v>
      </c>
      <c r="G188" s="12">
        <f t="shared" si="28"/>
        <v>99.91858887381275</v>
      </c>
      <c r="H188" s="12">
        <f t="shared" si="29"/>
        <v>99.91858887381275</v>
      </c>
    </row>
    <row r="189" spans="1:8" ht="30">
      <c r="A189" s="16" t="s">
        <v>449</v>
      </c>
      <c r="B189" s="20" t="s">
        <v>271</v>
      </c>
      <c r="C189" s="11"/>
      <c r="D189" s="12">
        <f t="shared" si="39"/>
        <v>737</v>
      </c>
      <c r="E189" s="12">
        <f t="shared" si="39"/>
        <v>737</v>
      </c>
      <c r="F189" s="12">
        <f t="shared" si="39"/>
        <v>736.4</v>
      </c>
      <c r="G189" s="12">
        <f t="shared" si="28"/>
        <v>99.91858887381275</v>
      </c>
      <c r="H189" s="12">
        <f t="shared" si="29"/>
        <v>99.91858887381275</v>
      </c>
    </row>
    <row r="190" spans="1:8" ht="15">
      <c r="A190" s="10" t="s">
        <v>9</v>
      </c>
      <c r="B190" s="20" t="s">
        <v>271</v>
      </c>
      <c r="C190" s="11" t="s">
        <v>7</v>
      </c>
      <c r="D190" s="12">
        <f t="shared" si="39"/>
        <v>737</v>
      </c>
      <c r="E190" s="12">
        <f t="shared" si="39"/>
        <v>737</v>
      </c>
      <c r="F190" s="12">
        <f t="shared" si="39"/>
        <v>736.4</v>
      </c>
      <c r="G190" s="12">
        <f t="shared" si="28"/>
        <v>99.91858887381275</v>
      </c>
      <c r="H190" s="12">
        <f t="shared" si="29"/>
        <v>99.91858887381275</v>
      </c>
    </row>
    <row r="191" spans="1:8" ht="30">
      <c r="A191" s="16" t="s">
        <v>10</v>
      </c>
      <c r="B191" s="20" t="s">
        <v>271</v>
      </c>
      <c r="C191" s="11" t="s">
        <v>8</v>
      </c>
      <c r="D191" s="12">
        <f>'прил 4'!F960</f>
        <v>737</v>
      </c>
      <c r="E191" s="12">
        <f>'прил 4'!G960</f>
        <v>737</v>
      </c>
      <c r="F191" s="12">
        <f>'прил 4'!H960</f>
        <v>736.4</v>
      </c>
      <c r="G191" s="12">
        <f t="shared" si="28"/>
        <v>99.91858887381275</v>
      </c>
      <c r="H191" s="12">
        <f t="shared" si="29"/>
        <v>99.91858887381275</v>
      </c>
    </row>
    <row r="192" spans="1:8" ht="30">
      <c r="A192" s="10" t="s">
        <v>574</v>
      </c>
      <c r="B192" s="20" t="s">
        <v>575</v>
      </c>
      <c r="C192" s="11"/>
      <c r="D192" s="29">
        <f>D193</f>
        <v>2800</v>
      </c>
      <c r="E192" s="29">
        <f>E193</f>
        <v>2800</v>
      </c>
      <c r="F192" s="29">
        <f>F193</f>
        <v>2790</v>
      </c>
      <c r="G192" s="12">
        <f t="shared" si="28"/>
        <v>99.64285714285714</v>
      </c>
      <c r="H192" s="12">
        <f t="shared" si="29"/>
        <v>99.64285714285714</v>
      </c>
    </row>
    <row r="193" spans="1:8" ht="45">
      <c r="A193" s="13" t="s">
        <v>576</v>
      </c>
      <c r="B193" s="20" t="s">
        <v>577</v>
      </c>
      <c r="C193" s="11"/>
      <c r="D193" s="29">
        <f>D197+D194</f>
        <v>2800</v>
      </c>
      <c r="E193" s="29">
        <f>E197+E194</f>
        <v>2800</v>
      </c>
      <c r="F193" s="29">
        <f>F197+F194</f>
        <v>2790</v>
      </c>
      <c r="G193" s="12">
        <f t="shared" si="28"/>
        <v>99.64285714285714</v>
      </c>
      <c r="H193" s="12">
        <f t="shared" si="29"/>
        <v>99.64285714285714</v>
      </c>
    </row>
    <row r="194" spans="1:8" ht="45">
      <c r="A194" s="10" t="s">
        <v>604</v>
      </c>
      <c r="B194" s="20" t="s">
        <v>602</v>
      </c>
      <c r="C194" s="11"/>
      <c r="D194" s="29">
        <f aca="true" t="shared" si="40" ref="D194:F195">D195</f>
        <v>1698</v>
      </c>
      <c r="E194" s="29">
        <f t="shared" si="40"/>
        <v>1698</v>
      </c>
      <c r="F194" s="29">
        <f t="shared" si="40"/>
        <v>1691.3</v>
      </c>
      <c r="G194" s="12">
        <f t="shared" si="28"/>
        <v>99.60541813898705</v>
      </c>
      <c r="H194" s="12">
        <f t="shared" si="29"/>
        <v>99.60541813898705</v>
      </c>
    </row>
    <row r="195" spans="1:8" ht="45">
      <c r="A195" s="13" t="s">
        <v>16</v>
      </c>
      <c r="B195" s="20" t="s">
        <v>602</v>
      </c>
      <c r="C195" s="11" t="s">
        <v>17</v>
      </c>
      <c r="D195" s="29">
        <f t="shared" si="40"/>
        <v>1698</v>
      </c>
      <c r="E195" s="29">
        <f t="shared" si="40"/>
        <v>1698</v>
      </c>
      <c r="F195" s="29">
        <f t="shared" si="40"/>
        <v>1691.3</v>
      </c>
      <c r="G195" s="12">
        <f t="shared" si="28"/>
        <v>99.60541813898705</v>
      </c>
      <c r="H195" s="12">
        <f t="shared" si="29"/>
        <v>99.60541813898705</v>
      </c>
    </row>
    <row r="196" spans="1:8" ht="15">
      <c r="A196" s="13" t="s">
        <v>93</v>
      </c>
      <c r="B196" s="20" t="s">
        <v>602</v>
      </c>
      <c r="C196" s="11" t="s">
        <v>92</v>
      </c>
      <c r="D196" s="29">
        <f>'прил 4'!F965</f>
        <v>1698</v>
      </c>
      <c r="E196" s="29">
        <f>'прил 4'!G965</f>
        <v>1698</v>
      </c>
      <c r="F196" s="29">
        <f>'прил 4'!H965</f>
        <v>1691.3</v>
      </c>
      <c r="G196" s="12">
        <f t="shared" si="28"/>
        <v>99.60541813898705</v>
      </c>
      <c r="H196" s="12">
        <f t="shared" si="29"/>
        <v>99.60541813898705</v>
      </c>
    </row>
    <row r="197" spans="1:8" ht="60">
      <c r="A197" s="16" t="s">
        <v>585</v>
      </c>
      <c r="B197" s="20" t="s">
        <v>586</v>
      </c>
      <c r="C197" s="11"/>
      <c r="D197" s="29">
        <f aca="true" t="shared" si="41" ref="D197:F198">D198</f>
        <v>1102</v>
      </c>
      <c r="E197" s="29">
        <f t="shared" si="41"/>
        <v>1102</v>
      </c>
      <c r="F197" s="29">
        <f t="shared" si="41"/>
        <v>1098.7</v>
      </c>
      <c r="G197" s="12">
        <f t="shared" si="28"/>
        <v>99.7005444646098</v>
      </c>
      <c r="H197" s="12">
        <f t="shared" si="29"/>
        <v>99.7005444646098</v>
      </c>
    </row>
    <row r="198" spans="1:8" ht="45">
      <c r="A198" s="13" t="s">
        <v>16</v>
      </c>
      <c r="B198" s="20" t="s">
        <v>586</v>
      </c>
      <c r="C198" s="11" t="s">
        <v>17</v>
      </c>
      <c r="D198" s="29">
        <f t="shared" si="41"/>
        <v>1102</v>
      </c>
      <c r="E198" s="29">
        <f t="shared" si="41"/>
        <v>1102</v>
      </c>
      <c r="F198" s="29">
        <f t="shared" si="41"/>
        <v>1098.7</v>
      </c>
      <c r="G198" s="12">
        <f t="shared" si="28"/>
        <v>99.7005444646098</v>
      </c>
      <c r="H198" s="12">
        <f t="shared" si="29"/>
        <v>99.7005444646098</v>
      </c>
    </row>
    <row r="199" spans="1:8" ht="15">
      <c r="A199" s="13" t="s">
        <v>93</v>
      </c>
      <c r="B199" s="20" t="s">
        <v>586</v>
      </c>
      <c r="C199" s="11" t="s">
        <v>92</v>
      </c>
      <c r="D199" s="29">
        <f>'прил 4'!F968</f>
        <v>1102</v>
      </c>
      <c r="E199" s="29">
        <f>'прил 4'!G968</f>
        <v>1102</v>
      </c>
      <c r="F199" s="29">
        <f>'прил 4'!H968</f>
        <v>1098.7</v>
      </c>
      <c r="G199" s="12">
        <f t="shared" si="28"/>
        <v>99.7005444646098</v>
      </c>
      <c r="H199" s="12">
        <f t="shared" si="29"/>
        <v>99.7005444646098</v>
      </c>
    </row>
    <row r="200" spans="1:8" ht="45">
      <c r="A200" s="13" t="s">
        <v>561</v>
      </c>
      <c r="B200" s="11" t="s">
        <v>562</v>
      </c>
      <c r="C200" s="11"/>
      <c r="D200" s="12">
        <f>D201</f>
        <v>13568.5</v>
      </c>
      <c r="E200" s="12">
        <f>E201</f>
        <v>13568.5</v>
      </c>
      <c r="F200" s="12">
        <f>F201</f>
        <v>13287</v>
      </c>
      <c r="G200" s="12">
        <f t="shared" si="28"/>
        <v>97.92534178427977</v>
      </c>
      <c r="H200" s="12">
        <f t="shared" si="29"/>
        <v>97.92534178427977</v>
      </c>
    </row>
    <row r="201" spans="1:8" ht="45">
      <c r="A201" s="13" t="s">
        <v>563</v>
      </c>
      <c r="B201" s="11" t="s">
        <v>564</v>
      </c>
      <c r="C201" s="11"/>
      <c r="D201" s="12">
        <f>D205+D202</f>
        <v>13568.5</v>
      </c>
      <c r="E201" s="12">
        <f>E205+E202</f>
        <v>13568.5</v>
      </c>
      <c r="F201" s="12">
        <f>F205+F202</f>
        <v>13287</v>
      </c>
      <c r="G201" s="12">
        <f t="shared" si="28"/>
        <v>97.92534178427977</v>
      </c>
      <c r="H201" s="12">
        <f t="shared" si="29"/>
        <v>97.92534178427977</v>
      </c>
    </row>
    <row r="202" spans="1:8" ht="45">
      <c r="A202" s="13" t="s">
        <v>605</v>
      </c>
      <c r="B202" s="11" t="s">
        <v>603</v>
      </c>
      <c r="C202" s="11"/>
      <c r="D202" s="12">
        <f aca="true" t="shared" si="42" ref="D202:F203">D203</f>
        <v>1185.5</v>
      </c>
      <c r="E202" s="12">
        <f t="shared" si="42"/>
        <v>1185.5</v>
      </c>
      <c r="F202" s="12">
        <f t="shared" si="42"/>
        <v>1179</v>
      </c>
      <c r="G202" s="12">
        <f t="shared" si="28"/>
        <v>99.4517081400253</v>
      </c>
      <c r="H202" s="12">
        <f t="shared" si="29"/>
        <v>99.4517081400253</v>
      </c>
    </row>
    <row r="203" spans="1:8" ht="45">
      <c r="A203" s="13" t="s">
        <v>16</v>
      </c>
      <c r="B203" s="11" t="s">
        <v>603</v>
      </c>
      <c r="C203" s="11" t="s">
        <v>17</v>
      </c>
      <c r="D203" s="12">
        <f t="shared" si="42"/>
        <v>1185.5</v>
      </c>
      <c r="E203" s="12">
        <f t="shared" si="42"/>
        <v>1185.5</v>
      </c>
      <c r="F203" s="12">
        <f t="shared" si="42"/>
        <v>1179</v>
      </c>
      <c r="G203" s="12">
        <f t="shared" si="28"/>
        <v>99.4517081400253</v>
      </c>
      <c r="H203" s="12">
        <f t="shared" si="29"/>
        <v>99.4517081400253</v>
      </c>
    </row>
    <row r="204" spans="1:8" ht="15">
      <c r="A204" s="13" t="s">
        <v>93</v>
      </c>
      <c r="B204" s="11" t="s">
        <v>603</v>
      </c>
      <c r="C204" s="11" t="s">
        <v>92</v>
      </c>
      <c r="D204" s="12">
        <f>'прил 4'!F1000</f>
        <v>1185.5</v>
      </c>
      <c r="E204" s="12">
        <f>'прил 4'!G1000</f>
        <v>1185.5</v>
      </c>
      <c r="F204" s="12">
        <f>'прил 4'!H1000</f>
        <v>1179</v>
      </c>
      <c r="G204" s="12">
        <f t="shared" si="28"/>
        <v>99.4517081400253</v>
      </c>
      <c r="H204" s="12">
        <f t="shared" si="29"/>
        <v>99.4517081400253</v>
      </c>
    </row>
    <row r="205" spans="1:8" ht="75">
      <c r="A205" s="13" t="s">
        <v>566</v>
      </c>
      <c r="B205" s="11" t="s">
        <v>565</v>
      </c>
      <c r="C205" s="11"/>
      <c r="D205" s="12">
        <f aca="true" t="shared" si="43" ref="D205:F206">D206</f>
        <v>12383</v>
      </c>
      <c r="E205" s="12">
        <f t="shared" si="43"/>
        <v>12383</v>
      </c>
      <c r="F205" s="12">
        <f t="shared" si="43"/>
        <v>12108</v>
      </c>
      <c r="G205" s="12">
        <f t="shared" si="28"/>
        <v>97.7792134377776</v>
      </c>
      <c r="H205" s="12">
        <f t="shared" si="29"/>
        <v>97.7792134377776</v>
      </c>
    </row>
    <row r="206" spans="1:8" ht="45">
      <c r="A206" s="13" t="s">
        <v>16</v>
      </c>
      <c r="B206" s="11" t="s">
        <v>565</v>
      </c>
      <c r="C206" s="11" t="s">
        <v>17</v>
      </c>
      <c r="D206" s="12">
        <f t="shared" si="43"/>
        <v>12383</v>
      </c>
      <c r="E206" s="12">
        <f t="shared" si="43"/>
        <v>12383</v>
      </c>
      <c r="F206" s="12">
        <f t="shared" si="43"/>
        <v>12108</v>
      </c>
      <c r="G206" s="12">
        <f t="shared" si="28"/>
        <v>97.7792134377776</v>
      </c>
      <c r="H206" s="12">
        <f t="shared" si="29"/>
        <v>97.7792134377776</v>
      </c>
    </row>
    <row r="207" spans="1:8" ht="15">
      <c r="A207" s="13" t="s">
        <v>93</v>
      </c>
      <c r="B207" s="11" t="s">
        <v>565</v>
      </c>
      <c r="C207" s="11" t="s">
        <v>92</v>
      </c>
      <c r="D207" s="12">
        <f>'прил 4'!F1003</f>
        <v>12383</v>
      </c>
      <c r="E207" s="12">
        <f>'прил 4'!G1003</f>
        <v>12383</v>
      </c>
      <c r="F207" s="12">
        <f>'прил 4'!H1003</f>
        <v>12108</v>
      </c>
      <c r="G207" s="12">
        <f t="shared" si="28"/>
        <v>97.7792134377776</v>
      </c>
      <c r="H207" s="12">
        <f t="shared" si="29"/>
        <v>97.7792134377776</v>
      </c>
    </row>
    <row r="208" spans="1:8" ht="46.5">
      <c r="A208" s="21" t="s">
        <v>450</v>
      </c>
      <c r="B208" s="1" t="s">
        <v>197</v>
      </c>
      <c r="C208" s="1"/>
      <c r="D208" s="9">
        <f>D209+D228+D255+D260+D275</f>
        <v>64415.3</v>
      </c>
      <c r="E208" s="9">
        <f>E209+E228+E255+E260+E275</f>
        <v>64415.3</v>
      </c>
      <c r="F208" s="9">
        <f>F209+F228+F255+F260+F275</f>
        <v>48899.4</v>
      </c>
      <c r="G208" s="9">
        <f t="shared" si="28"/>
        <v>75.91271017910341</v>
      </c>
      <c r="H208" s="9">
        <f t="shared" si="29"/>
        <v>75.91271017910341</v>
      </c>
    </row>
    <row r="209" spans="1:8" ht="45">
      <c r="A209" s="14" t="s">
        <v>272</v>
      </c>
      <c r="B209" s="11" t="s">
        <v>198</v>
      </c>
      <c r="C209" s="11"/>
      <c r="D209" s="12">
        <f>D210+D220+D224</f>
        <v>15563.7</v>
      </c>
      <c r="E209" s="12">
        <f>E210+E220+E224</f>
        <v>15563.7</v>
      </c>
      <c r="F209" s="12">
        <f>F210+F220+F224</f>
        <v>9053.4</v>
      </c>
      <c r="G209" s="12">
        <f t="shared" si="28"/>
        <v>58.16997243586036</v>
      </c>
      <c r="H209" s="12">
        <f t="shared" si="29"/>
        <v>58.16997243586036</v>
      </c>
    </row>
    <row r="210" spans="1:8" ht="60">
      <c r="A210" s="14" t="s">
        <v>451</v>
      </c>
      <c r="B210" s="11" t="s">
        <v>199</v>
      </c>
      <c r="C210" s="11"/>
      <c r="D210" s="12">
        <f>D211+D214+D217</f>
        <v>8323.7</v>
      </c>
      <c r="E210" s="12">
        <f>E211+E214+E217</f>
        <v>8323.7</v>
      </c>
      <c r="F210" s="12">
        <f>F211+F214+F217</f>
        <v>3098.7000000000003</v>
      </c>
      <c r="G210" s="12">
        <f t="shared" si="28"/>
        <v>37.22743491476147</v>
      </c>
      <c r="H210" s="12">
        <f t="shared" si="29"/>
        <v>37.22743491476147</v>
      </c>
    </row>
    <row r="211" spans="1:8" ht="60">
      <c r="A211" s="14" t="s">
        <v>273</v>
      </c>
      <c r="B211" s="11" t="s">
        <v>200</v>
      </c>
      <c r="C211" s="11"/>
      <c r="D211" s="12">
        <f aca="true" t="shared" si="44" ref="D211:F212">D212</f>
        <v>6863</v>
      </c>
      <c r="E211" s="12">
        <f t="shared" si="44"/>
        <v>6863</v>
      </c>
      <c r="F211" s="12">
        <f t="shared" si="44"/>
        <v>1762.9000000000003</v>
      </c>
      <c r="G211" s="12">
        <f aca="true" t="shared" si="45" ref="G211:G274">F211/D211*100</f>
        <v>25.68701733935597</v>
      </c>
      <c r="H211" s="12">
        <f aca="true" t="shared" si="46" ref="H211:H274">F211/E211*100</f>
        <v>25.68701733935597</v>
      </c>
    </row>
    <row r="212" spans="1:8" ht="30">
      <c r="A212" s="13" t="s">
        <v>21</v>
      </c>
      <c r="B212" s="11" t="s">
        <v>200</v>
      </c>
      <c r="C212" s="11" t="s">
        <v>20</v>
      </c>
      <c r="D212" s="12">
        <f t="shared" si="44"/>
        <v>6863</v>
      </c>
      <c r="E212" s="12">
        <f t="shared" si="44"/>
        <v>6863</v>
      </c>
      <c r="F212" s="12">
        <f t="shared" si="44"/>
        <v>1762.9000000000003</v>
      </c>
      <c r="G212" s="12">
        <f t="shared" si="45"/>
        <v>25.68701733935597</v>
      </c>
      <c r="H212" s="12">
        <f t="shared" si="46"/>
        <v>25.68701733935597</v>
      </c>
    </row>
    <row r="213" spans="1:8" ht="15">
      <c r="A213" s="13" t="s">
        <v>87</v>
      </c>
      <c r="B213" s="11" t="s">
        <v>200</v>
      </c>
      <c r="C213" s="11" t="s">
        <v>72</v>
      </c>
      <c r="D213" s="12">
        <f>'прил 4'!F640+'прил 4'!F714+'прил 4'!F769+'прил 4'!F889+'прил 4'!F1049</f>
        <v>6863</v>
      </c>
      <c r="E213" s="12">
        <f>'прил 4'!G640+'прил 4'!G714+'прил 4'!G769+'прил 4'!G889+'прил 4'!G1049</f>
        <v>6863</v>
      </c>
      <c r="F213" s="12">
        <f>'прил 4'!H640+'прил 4'!H714+'прил 4'!H769+'прил 4'!H889+'прил 4'!H1049</f>
        <v>1762.9000000000003</v>
      </c>
      <c r="G213" s="12">
        <f t="shared" si="45"/>
        <v>25.68701733935597</v>
      </c>
      <c r="H213" s="12">
        <f t="shared" si="46"/>
        <v>25.68701733935597</v>
      </c>
    </row>
    <row r="214" spans="1:8" ht="45">
      <c r="A214" s="14" t="s">
        <v>651</v>
      </c>
      <c r="B214" s="11" t="s">
        <v>452</v>
      </c>
      <c r="C214" s="11"/>
      <c r="D214" s="12">
        <f aca="true" t="shared" si="47" ref="D214:F215">D215</f>
        <v>1400.6999999999998</v>
      </c>
      <c r="E214" s="12">
        <f t="shared" si="47"/>
        <v>1400.6999999999998</v>
      </c>
      <c r="F214" s="12">
        <f t="shared" si="47"/>
        <v>1276.8</v>
      </c>
      <c r="G214" s="12">
        <f t="shared" si="45"/>
        <v>91.1544227886057</v>
      </c>
      <c r="H214" s="12">
        <f t="shared" si="46"/>
        <v>91.1544227886057</v>
      </c>
    </row>
    <row r="215" spans="1:8" ht="30">
      <c r="A215" s="13" t="s">
        <v>5</v>
      </c>
      <c r="B215" s="11" t="s">
        <v>452</v>
      </c>
      <c r="C215" s="11" t="s">
        <v>3</v>
      </c>
      <c r="D215" s="12">
        <f t="shared" si="47"/>
        <v>1400.6999999999998</v>
      </c>
      <c r="E215" s="12">
        <f t="shared" si="47"/>
        <v>1400.6999999999998</v>
      </c>
      <c r="F215" s="12">
        <f t="shared" si="47"/>
        <v>1276.8</v>
      </c>
      <c r="G215" s="12">
        <f t="shared" si="45"/>
        <v>91.1544227886057</v>
      </c>
      <c r="H215" s="12">
        <f t="shared" si="46"/>
        <v>91.1544227886057</v>
      </c>
    </row>
    <row r="216" spans="1:8" ht="30">
      <c r="A216" s="13" t="s">
        <v>6</v>
      </c>
      <c r="B216" s="11" t="s">
        <v>452</v>
      </c>
      <c r="C216" s="11" t="s">
        <v>4</v>
      </c>
      <c r="D216" s="12">
        <f>'прил 4'!F241</f>
        <v>1400.6999999999998</v>
      </c>
      <c r="E216" s="12">
        <f>'прил 4'!G241</f>
        <v>1400.6999999999998</v>
      </c>
      <c r="F216" s="12">
        <f>'прил 4'!H241</f>
        <v>1276.8</v>
      </c>
      <c r="G216" s="12">
        <f t="shared" si="45"/>
        <v>91.1544227886057</v>
      </c>
      <c r="H216" s="12">
        <f t="shared" si="46"/>
        <v>91.1544227886057</v>
      </c>
    </row>
    <row r="217" spans="1:8" ht="30">
      <c r="A217" s="13" t="s">
        <v>460</v>
      </c>
      <c r="B217" s="11" t="s">
        <v>459</v>
      </c>
      <c r="C217" s="11"/>
      <c r="D217" s="12">
        <f aca="true" t="shared" si="48" ref="D217:F218">D218</f>
        <v>60</v>
      </c>
      <c r="E217" s="12">
        <f t="shared" si="48"/>
        <v>60</v>
      </c>
      <c r="F217" s="12">
        <f t="shared" si="48"/>
        <v>59</v>
      </c>
      <c r="G217" s="12">
        <f t="shared" si="45"/>
        <v>98.33333333333333</v>
      </c>
      <c r="H217" s="12">
        <f t="shared" si="46"/>
        <v>98.33333333333333</v>
      </c>
    </row>
    <row r="218" spans="1:8" ht="30">
      <c r="A218" s="13" t="s">
        <v>5</v>
      </c>
      <c r="B218" s="11" t="s">
        <v>459</v>
      </c>
      <c r="C218" s="11" t="s">
        <v>3</v>
      </c>
      <c r="D218" s="12">
        <f t="shared" si="48"/>
        <v>60</v>
      </c>
      <c r="E218" s="12">
        <f t="shared" si="48"/>
        <v>60</v>
      </c>
      <c r="F218" s="12">
        <f t="shared" si="48"/>
        <v>59</v>
      </c>
      <c r="G218" s="12">
        <f t="shared" si="45"/>
        <v>98.33333333333333</v>
      </c>
      <c r="H218" s="12">
        <f t="shared" si="46"/>
        <v>98.33333333333333</v>
      </c>
    </row>
    <row r="219" spans="1:8" ht="30">
      <c r="A219" s="13" t="s">
        <v>6</v>
      </c>
      <c r="B219" s="11" t="s">
        <v>459</v>
      </c>
      <c r="C219" s="11" t="s">
        <v>4</v>
      </c>
      <c r="D219" s="12">
        <f>'прил 4'!F244</f>
        <v>60</v>
      </c>
      <c r="E219" s="12">
        <f>'прил 4'!G244</f>
        <v>60</v>
      </c>
      <c r="F219" s="12">
        <f>'прил 4'!H244</f>
        <v>59</v>
      </c>
      <c r="G219" s="12">
        <f t="shared" si="45"/>
        <v>98.33333333333333</v>
      </c>
      <c r="H219" s="12">
        <f t="shared" si="46"/>
        <v>98.33333333333333</v>
      </c>
    </row>
    <row r="220" spans="1:8" ht="60">
      <c r="A220" s="14" t="s">
        <v>453</v>
      </c>
      <c r="B220" s="11" t="s">
        <v>201</v>
      </c>
      <c r="C220" s="11"/>
      <c r="D220" s="12">
        <f aca="true" t="shared" si="49" ref="D220:F222">D221</f>
        <v>100</v>
      </c>
      <c r="E220" s="12">
        <f t="shared" si="49"/>
        <v>100</v>
      </c>
      <c r="F220" s="12">
        <f t="shared" si="49"/>
        <v>0</v>
      </c>
      <c r="G220" s="12">
        <f t="shared" si="45"/>
        <v>0</v>
      </c>
      <c r="H220" s="12">
        <f t="shared" si="46"/>
        <v>0</v>
      </c>
    </row>
    <row r="221" spans="1:8" ht="30">
      <c r="A221" s="10" t="s">
        <v>332</v>
      </c>
      <c r="B221" s="11" t="s">
        <v>274</v>
      </c>
      <c r="C221" s="11"/>
      <c r="D221" s="12">
        <f t="shared" si="49"/>
        <v>100</v>
      </c>
      <c r="E221" s="12">
        <f t="shared" si="49"/>
        <v>100</v>
      </c>
      <c r="F221" s="12">
        <f t="shared" si="49"/>
        <v>0</v>
      </c>
      <c r="G221" s="12">
        <f t="shared" si="45"/>
        <v>0</v>
      </c>
      <c r="H221" s="12">
        <f t="shared" si="46"/>
        <v>0</v>
      </c>
    </row>
    <row r="222" spans="1:8" ht="30">
      <c r="A222" s="13" t="s">
        <v>5</v>
      </c>
      <c r="B222" s="11" t="s">
        <v>274</v>
      </c>
      <c r="C222" s="11" t="s">
        <v>3</v>
      </c>
      <c r="D222" s="12">
        <f t="shared" si="49"/>
        <v>100</v>
      </c>
      <c r="E222" s="12">
        <f t="shared" si="49"/>
        <v>100</v>
      </c>
      <c r="F222" s="12">
        <f t="shared" si="49"/>
        <v>0</v>
      </c>
      <c r="G222" s="12">
        <f t="shared" si="45"/>
        <v>0</v>
      </c>
      <c r="H222" s="12">
        <f t="shared" si="46"/>
        <v>0</v>
      </c>
    </row>
    <row r="223" spans="1:8" ht="30">
      <c r="A223" s="13" t="s">
        <v>6</v>
      </c>
      <c r="B223" s="11" t="s">
        <v>274</v>
      </c>
      <c r="C223" s="11" t="s">
        <v>4</v>
      </c>
      <c r="D223" s="12">
        <f>'прил 4'!F248</f>
        <v>100</v>
      </c>
      <c r="E223" s="12">
        <f>'прил 4'!G248</f>
        <v>100</v>
      </c>
      <c r="F223" s="12">
        <f>'прил 4'!H248</f>
        <v>0</v>
      </c>
      <c r="G223" s="12">
        <f t="shared" si="45"/>
        <v>0</v>
      </c>
      <c r="H223" s="12">
        <f t="shared" si="46"/>
        <v>0</v>
      </c>
    </row>
    <row r="224" spans="1:8" ht="75">
      <c r="A224" s="14" t="s">
        <v>454</v>
      </c>
      <c r="B224" s="11" t="s">
        <v>275</v>
      </c>
      <c r="C224" s="11"/>
      <c r="D224" s="12">
        <f aca="true" t="shared" si="50" ref="D224:F226">D225</f>
        <v>7140</v>
      </c>
      <c r="E224" s="12">
        <f t="shared" si="50"/>
        <v>7140</v>
      </c>
      <c r="F224" s="12">
        <f t="shared" si="50"/>
        <v>5954.7</v>
      </c>
      <c r="G224" s="12">
        <f t="shared" si="45"/>
        <v>83.39915966386555</v>
      </c>
      <c r="H224" s="12">
        <f t="shared" si="46"/>
        <v>83.39915966386555</v>
      </c>
    </row>
    <row r="225" spans="1:8" ht="60">
      <c r="A225" s="10" t="s">
        <v>276</v>
      </c>
      <c r="B225" s="11" t="s">
        <v>277</v>
      </c>
      <c r="C225" s="11"/>
      <c r="D225" s="12">
        <f t="shared" si="50"/>
        <v>7140</v>
      </c>
      <c r="E225" s="12">
        <f t="shared" si="50"/>
        <v>7140</v>
      </c>
      <c r="F225" s="12">
        <f t="shared" si="50"/>
        <v>5954.7</v>
      </c>
      <c r="G225" s="12">
        <f t="shared" si="45"/>
        <v>83.39915966386555</v>
      </c>
      <c r="H225" s="12">
        <f t="shared" si="46"/>
        <v>83.39915966386555</v>
      </c>
    </row>
    <row r="226" spans="1:8" ht="30">
      <c r="A226" s="13" t="s">
        <v>5</v>
      </c>
      <c r="B226" s="11" t="s">
        <v>277</v>
      </c>
      <c r="C226" s="11" t="s">
        <v>3</v>
      </c>
      <c r="D226" s="12">
        <f t="shared" si="50"/>
        <v>7140</v>
      </c>
      <c r="E226" s="12">
        <f t="shared" si="50"/>
        <v>7140</v>
      </c>
      <c r="F226" s="12">
        <f t="shared" si="50"/>
        <v>5954.7</v>
      </c>
      <c r="G226" s="12">
        <f t="shared" si="45"/>
        <v>83.39915966386555</v>
      </c>
      <c r="H226" s="12">
        <f t="shared" si="46"/>
        <v>83.39915966386555</v>
      </c>
    </row>
    <row r="227" spans="1:8" ht="30">
      <c r="A227" s="13" t="s">
        <v>6</v>
      </c>
      <c r="B227" s="11" t="s">
        <v>277</v>
      </c>
      <c r="C227" s="11" t="s">
        <v>4</v>
      </c>
      <c r="D227" s="12">
        <f>'прил 4'!F252</f>
        <v>7140</v>
      </c>
      <c r="E227" s="12">
        <f>'прил 4'!G252</f>
        <v>7140</v>
      </c>
      <c r="F227" s="12">
        <f>'прил 4'!H252</f>
        <v>5954.7</v>
      </c>
      <c r="G227" s="12">
        <f t="shared" si="45"/>
        <v>83.39915966386555</v>
      </c>
      <c r="H227" s="12">
        <f t="shared" si="46"/>
        <v>83.39915966386555</v>
      </c>
    </row>
    <row r="228" spans="1:8" ht="60">
      <c r="A228" s="14" t="s">
        <v>278</v>
      </c>
      <c r="B228" s="11" t="s">
        <v>202</v>
      </c>
      <c r="C228" s="11"/>
      <c r="D228" s="12">
        <f>D229+D236+D247</f>
        <v>46151.6</v>
      </c>
      <c r="E228" s="12">
        <f>E229+E236+E247</f>
        <v>46151.6</v>
      </c>
      <c r="F228" s="12">
        <f>F229+F236+F247</f>
        <v>38426.8</v>
      </c>
      <c r="G228" s="12">
        <f t="shared" si="45"/>
        <v>83.26211875644616</v>
      </c>
      <c r="H228" s="12">
        <f t="shared" si="46"/>
        <v>83.26211875644616</v>
      </c>
    </row>
    <row r="229" spans="1:8" ht="60">
      <c r="A229" s="14" t="s">
        <v>333</v>
      </c>
      <c r="B229" s="11" t="s">
        <v>203</v>
      </c>
      <c r="C229" s="11"/>
      <c r="D229" s="12">
        <f>D230+D233</f>
        <v>850</v>
      </c>
      <c r="E229" s="12">
        <f>E230+E233</f>
        <v>850</v>
      </c>
      <c r="F229" s="12">
        <f>F230+F233</f>
        <v>39.6</v>
      </c>
      <c r="G229" s="12">
        <f t="shared" si="45"/>
        <v>4.658823529411764</v>
      </c>
      <c r="H229" s="12">
        <f t="shared" si="46"/>
        <v>4.658823529411764</v>
      </c>
    </row>
    <row r="230" spans="1:8" ht="30">
      <c r="A230" s="14" t="s">
        <v>280</v>
      </c>
      <c r="B230" s="11" t="s">
        <v>279</v>
      </c>
      <c r="C230" s="11"/>
      <c r="D230" s="12">
        <f aca="true" t="shared" si="51" ref="D230:F231">D231</f>
        <v>50</v>
      </c>
      <c r="E230" s="12">
        <f t="shared" si="51"/>
        <v>50</v>
      </c>
      <c r="F230" s="12">
        <f t="shared" si="51"/>
        <v>39.6</v>
      </c>
      <c r="G230" s="12">
        <f t="shared" si="45"/>
        <v>79.2</v>
      </c>
      <c r="H230" s="12">
        <f t="shared" si="46"/>
        <v>79.2</v>
      </c>
    </row>
    <row r="231" spans="1:8" ht="30">
      <c r="A231" s="13" t="s">
        <v>21</v>
      </c>
      <c r="B231" s="11" t="s">
        <v>279</v>
      </c>
      <c r="C231" s="11" t="s">
        <v>20</v>
      </c>
      <c r="D231" s="12">
        <f t="shared" si="51"/>
        <v>50</v>
      </c>
      <c r="E231" s="12">
        <f t="shared" si="51"/>
        <v>50</v>
      </c>
      <c r="F231" s="12">
        <f t="shared" si="51"/>
        <v>39.6</v>
      </c>
      <c r="G231" s="12">
        <f t="shared" si="45"/>
        <v>79.2</v>
      </c>
      <c r="H231" s="12">
        <f t="shared" si="46"/>
        <v>79.2</v>
      </c>
    </row>
    <row r="232" spans="1:8" ht="15">
      <c r="A232" s="13" t="s">
        <v>87</v>
      </c>
      <c r="B232" s="11" t="s">
        <v>279</v>
      </c>
      <c r="C232" s="11" t="s">
        <v>72</v>
      </c>
      <c r="D232" s="12">
        <f>'прил 4'!F719</f>
        <v>50</v>
      </c>
      <c r="E232" s="12">
        <f>'прил 4'!G719</f>
        <v>50</v>
      </c>
      <c r="F232" s="12">
        <f>'прил 4'!H719</f>
        <v>39.6</v>
      </c>
      <c r="G232" s="12">
        <f t="shared" si="45"/>
        <v>79.2</v>
      </c>
      <c r="H232" s="12">
        <f t="shared" si="46"/>
        <v>79.2</v>
      </c>
    </row>
    <row r="233" spans="1:8" ht="30">
      <c r="A233" s="14" t="s">
        <v>282</v>
      </c>
      <c r="B233" s="11" t="s">
        <v>281</v>
      </c>
      <c r="C233" s="11"/>
      <c r="D233" s="12">
        <f aca="true" t="shared" si="52" ref="D233:F234">D234</f>
        <v>800</v>
      </c>
      <c r="E233" s="12">
        <f t="shared" si="52"/>
        <v>800</v>
      </c>
      <c r="F233" s="12">
        <f t="shared" si="52"/>
        <v>0</v>
      </c>
      <c r="G233" s="12">
        <f t="shared" si="45"/>
        <v>0</v>
      </c>
      <c r="H233" s="12">
        <f t="shared" si="46"/>
        <v>0</v>
      </c>
    </row>
    <row r="234" spans="1:8" ht="30">
      <c r="A234" s="13" t="s">
        <v>5</v>
      </c>
      <c r="B234" s="11" t="s">
        <v>281</v>
      </c>
      <c r="C234" s="11" t="s">
        <v>3</v>
      </c>
      <c r="D234" s="12">
        <f t="shared" si="52"/>
        <v>800</v>
      </c>
      <c r="E234" s="12">
        <f t="shared" si="52"/>
        <v>800</v>
      </c>
      <c r="F234" s="12">
        <f t="shared" si="52"/>
        <v>0</v>
      </c>
      <c r="G234" s="12">
        <f t="shared" si="45"/>
        <v>0</v>
      </c>
      <c r="H234" s="12">
        <f t="shared" si="46"/>
        <v>0</v>
      </c>
    </row>
    <row r="235" spans="1:8" ht="30">
      <c r="A235" s="13" t="s">
        <v>6</v>
      </c>
      <c r="B235" s="11" t="s">
        <v>281</v>
      </c>
      <c r="C235" s="11" t="s">
        <v>4</v>
      </c>
      <c r="D235" s="12">
        <f>'прил 4'!F212</f>
        <v>800</v>
      </c>
      <c r="E235" s="12">
        <f>'прил 4'!G212</f>
        <v>800</v>
      </c>
      <c r="F235" s="12">
        <f>'прил 4'!H212</f>
        <v>0</v>
      </c>
      <c r="G235" s="12">
        <f t="shared" si="45"/>
        <v>0</v>
      </c>
      <c r="H235" s="12">
        <f t="shared" si="46"/>
        <v>0</v>
      </c>
    </row>
    <row r="236" spans="1:8" ht="45">
      <c r="A236" s="14" t="s">
        <v>334</v>
      </c>
      <c r="B236" s="11" t="s">
        <v>204</v>
      </c>
      <c r="C236" s="11"/>
      <c r="D236" s="12">
        <f>D237+D240</f>
        <v>8845.5</v>
      </c>
      <c r="E236" s="12">
        <f>E237+E240</f>
        <v>8845.5</v>
      </c>
      <c r="F236" s="12">
        <f>F237+F240</f>
        <v>7991.400000000001</v>
      </c>
      <c r="G236" s="12">
        <f t="shared" si="45"/>
        <v>90.34424283534001</v>
      </c>
      <c r="H236" s="12">
        <f t="shared" si="46"/>
        <v>90.34424283534001</v>
      </c>
    </row>
    <row r="237" spans="1:8" ht="30">
      <c r="A237" s="14" t="s">
        <v>284</v>
      </c>
      <c r="B237" s="11" t="s">
        <v>283</v>
      </c>
      <c r="C237" s="11"/>
      <c r="D237" s="12">
        <f aca="true" t="shared" si="53" ref="D237:F238">D238</f>
        <v>200</v>
      </c>
      <c r="E237" s="12">
        <f t="shared" si="53"/>
        <v>200</v>
      </c>
      <c r="F237" s="12">
        <f t="shared" si="53"/>
        <v>135</v>
      </c>
      <c r="G237" s="12">
        <f t="shared" si="45"/>
        <v>67.5</v>
      </c>
      <c r="H237" s="12">
        <f t="shared" si="46"/>
        <v>67.5</v>
      </c>
    </row>
    <row r="238" spans="1:8" ht="30">
      <c r="A238" s="13" t="s">
        <v>5</v>
      </c>
      <c r="B238" s="11" t="s">
        <v>283</v>
      </c>
      <c r="C238" s="11" t="s">
        <v>3</v>
      </c>
      <c r="D238" s="12">
        <f t="shared" si="53"/>
        <v>200</v>
      </c>
      <c r="E238" s="12">
        <f t="shared" si="53"/>
        <v>200</v>
      </c>
      <c r="F238" s="12">
        <f t="shared" si="53"/>
        <v>135</v>
      </c>
      <c r="G238" s="12">
        <f t="shared" si="45"/>
        <v>67.5</v>
      </c>
      <c r="H238" s="12">
        <f t="shared" si="46"/>
        <v>67.5</v>
      </c>
    </row>
    <row r="239" spans="1:8" ht="30">
      <c r="A239" s="13" t="s">
        <v>6</v>
      </c>
      <c r="B239" s="11" t="s">
        <v>283</v>
      </c>
      <c r="C239" s="11" t="s">
        <v>4</v>
      </c>
      <c r="D239" s="12">
        <f>'прил 4'!F257</f>
        <v>200</v>
      </c>
      <c r="E239" s="12">
        <f>'прил 4'!G257</f>
        <v>200</v>
      </c>
      <c r="F239" s="12">
        <f>'прил 4'!H257</f>
        <v>135</v>
      </c>
      <c r="G239" s="12">
        <f t="shared" si="45"/>
        <v>67.5</v>
      </c>
      <c r="H239" s="12">
        <f t="shared" si="46"/>
        <v>67.5</v>
      </c>
    </row>
    <row r="240" spans="1:8" ht="15">
      <c r="A240" s="14" t="s">
        <v>285</v>
      </c>
      <c r="B240" s="11" t="s">
        <v>515</v>
      </c>
      <c r="C240" s="11"/>
      <c r="D240" s="12">
        <f>D243+D241+D245</f>
        <v>8645.5</v>
      </c>
      <c r="E240" s="12">
        <f>E243+E241+E245</f>
        <v>8645.5</v>
      </c>
      <c r="F240" s="12">
        <f>F243+F241+F245</f>
        <v>7856.400000000001</v>
      </c>
      <c r="G240" s="12">
        <f t="shared" si="45"/>
        <v>90.872708345382</v>
      </c>
      <c r="H240" s="12">
        <f t="shared" si="46"/>
        <v>90.872708345382</v>
      </c>
    </row>
    <row r="241" spans="1:8" ht="60">
      <c r="A241" s="13" t="s">
        <v>0</v>
      </c>
      <c r="B241" s="11" t="s">
        <v>515</v>
      </c>
      <c r="C241" s="11" t="s">
        <v>228</v>
      </c>
      <c r="D241" s="12">
        <f>D242</f>
        <v>8264.9</v>
      </c>
      <c r="E241" s="12">
        <f>E242</f>
        <v>8264.9</v>
      </c>
      <c r="F241" s="12">
        <f>F242</f>
        <v>7735.1</v>
      </c>
      <c r="G241" s="12">
        <f t="shared" si="45"/>
        <v>93.58975910174352</v>
      </c>
      <c r="H241" s="12">
        <f t="shared" si="46"/>
        <v>93.58975910174352</v>
      </c>
    </row>
    <row r="242" spans="1:8" ht="15">
      <c r="A242" s="13" t="s">
        <v>22</v>
      </c>
      <c r="B242" s="11" t="s">
        <v>515</v>
      </c>
      <c r="C242" s="11" t="s">
        <v>33</v>
      </c>
      <c r="D242" s="12">
        <f>'прил 4'!F260</f>
        <v>8264.9</v>
      </c>
      <c r="E242" s="12">
        <f>'прил 4'!G260</f>
        <v>8264.9</v>
      </c>
      <c r="F242" s="12">
        <f>'прил 4'!H260</f>
        <v>7735.1</v>
      </c>
      <c r="G242" s="12">
        <f t="shared" si="45"/>
        <v>93.58975910174352</v>
      </c>
      <c r="H242" s="12">
        <f t="shared" si="46"/>
        <v>93.58975910174352</v>
      </c>
    </row>
    <row r="243" spans="1:8" ht="30">
      <c r="A243" s="13" t="s">
        <v>5</v>
      </c>
      <c r="B243" s="11" t="s">
        <v>515</v>
      </c>
      <c r="C243" s="11" t="s">
        <v>3</v>
      </c>
      <c r="D243" s="12">
        <f>D244</f>
        <v>375.6</v>
      </c>
      <c r="E243" s="12">
        <f>E244</f>
        <v>375.6</v>
      </c>
      <c r="F243" s="12">
        <f>F244</f>
        <v>119.2</v>
      </c>
      <c r="G243" s="12">
        <f t="shared" si="45"/>
        <v>31.735889243876464</v>
      </c>
      <c r="H243" s="12">
        <f t="shared" si="46"/>
        <v>31.735889243876464</v>
      </c>
    </row>
    <row r="244" spans="1:8" ht="30">
      <c r="A244" s="13" t="s">
        <v>6</v>
      </c>
      <c r="B244" s="11" t="s">
        <v>515</v>
      </c>
      <c r="C244" s="11" t="s">
        <v>4</v>
      </c>
      <c r="D244" s="12">
        <f>'прил 4'!F262</f>
        <v>375.6</v>
      </c>
      <c r="E244" s="12">
        <f>'прил 4'!G262</f>
        <v>375.6</v>
      </c>
      <c r="F244" s="12">
        <f>'прил 4'!H262</f>
        <v>119.2</v>
      </c>
      <c r="G244" s="12">
        <f t="shared" si="45"/>
        <v>31.735889243876464</v>
      </c>
      <c r="H244" s="12">
        <f t="shared" si="46"/>
        <v>31.735889243876464</v>
      </c>
    </row>
    <row r="245" spans="1:8" ht="15">
      <c r="A245" s="13" t="s">
        <v>13</v>
      </c>
      <c r="B245" s="11" t="s">
        <v>515</v>
      </c>
      <c r="C245" s="11" t="s">
        <v>11</v>
      </c>
      <c r="D245" s="12">
        <f>D246</f>
        <v>5</v>
      </c>
      <c r="E245" s="12">
        <f>E246</f>
        <v>5</v>
      </c>
      <c r="F245" s="12">
        <f>F246</f>
        <v>2.1</v>
      </c>
      <c r="G245" s="12">
        <f t="shared" si="45"/>
        <v>42.00000000000001</v>
      </c>
      <c r="H245" s="12">
        <f t="shared" si="46"/>
        <v>42.00000000000001</v>
      </c>
    </row>
    <row r="246" spans="1:8" ht="15">
      <c r="A246" s="10" t="s">
        <v>14</v>
      </c>
      <c r="B246" s="11" t="s">
        <v>515</v>
      </c>
      <c r="C246" s="11" t="s">
        <v>12</v>
      </c>
      <c r="D246" s="12">
        <f>'прил 4'!F264</f>
        <v>5</v>
      </c>
      <c r="E246" s="12">
        <f>'прил 4'!G264</f>
        <v>5</v>
      </c>
      <c r="F246" s="12">
        <f>'прил 4'!H264</f>
        <v>2.1</v>
      </c>
      <c r="G246" s="12">
        <f t="shared" si="45"/>
        <v>42.00000000000001</v>
      </c>
      <c r="H246" s="12">
        <f t="shared" si="46"/>
        <v>42.00000000000001</v>
      </c>
    </row>
    <row r="247" spans="1:8" ht="60">
      <c r="A247" s="14" t="s">
        <v>335</v>
      </c>
      <c r="B247" s="11" t="s">
        <v>205</v>
      </c>
      <c r="C247" s="11"/>
      <c r="D247" s="12">
        <f>D248</f>
        <v>36456.1</v>
      </c>
      <c r="E247" s="12">
        <f>E248</f>
        <v>36456.1</v>
      </c>
      <c r="F247" s="12">
        <f>F248</f>
        <v>30395.800000000003</v>
      </c>
      <c r="G247" s="12">
        <f t="shared" si="45"/>
        <v>83.37644454563161</v>
      </c>
      <c r="H247" s="12">
        <f t="shared" si="46"/>
        <v>83.37644454563161</v>
      </c>
    </row>
    <row r="248" spans="1:8" ht="30">
      <c r="A248" s="13" t="s">
        <v>207</v>
      </c>
      <c r="B248" s="11" t="s">
        <v>514</v>
      </c>
      <c r="C248" s="11"/>
      <c r="D248" s="12">
        <f>D249+D251+D253</f>
        <v>36456.1</v>
      </c>
      <c r="E248" s="12">
        <f>E249+E251+E253</f>
        <v>36456.1</v>
      </c>
      <c r="F248" s="12">
        <f>F249+F251+F253</f>
        <v>30395.800000000003</v>
      </c>
      <c r="G248" s="12">
        <f t="shared" si="45"/>
        <v>83.37644454563161</v>
      </c>
      <c r="H248" s="12">
        <f t="shared" si="46"/>
        <v>83.37644454563161</v>
      </c>
    </row>
    <row r="249" spans="1:8" ht="60">
      <c r="A249" s="13" t="s">
        <v>0</v>
      </c>
      <c r="B249" s="11" t="s">
        <v>514</v>
      </c>
      <c r="C249" s="11" t="s">
        <v>228</v>
      </c>
      <c r="D249" s="12">
        <f>D250</f>
        <v>32926.5</v>
      </c>
      <c r="E249" s="12">
        <f>E250</f>
        <v>32926.5</v>
      </c>
      <c r="F249" s="12">
        <f>F250</f>
        <v>30114.5</v>
      </c>
      <c r="G249" s="12">
        <f t="shared" si="45"/>
        <v>91.45976644951634</v>
      </c>
      <c r="H249" s="12">
        <f t="shared" si="46"/>
        <v>91.45976644951634</v>
      </c>
    </row>
    <row r="250" spans="1:8" ht="15">
      <c r="A250" s="13" t="s">
        <v>22</v>
      </c>
      <c r="B250" s="11" t="s">
        <v>514</v>
      </c>
      <c r="C250" s="11" t="s">
        <v>33</v>
      </c>
      <c r="D250" s="12">
        <f>'прил 4'!F216+'прил 4'!F112</f>
        <v>32926.5</v>
      </c>
      <c r="E250" s="12">
        <f>'прил 4'!G216+'прил 4'!G112</f>
        <v>32926.5</v>
      </c>
      <c r="F250" s="12">
        <f>'прил 4'!H216+'прил 4'!H112</f>
        <v>30114.5</v>
      </c>
      <c r="G250" s="12">
        <f t="shared" si="45"/>
        <v>91.45976644951634</v>
      </c>
      <c r="H250" s="12">
        <f t="shared" si="46"/>
        <v>91.45976644951634</v>
      </c>
    </row>
    <row r="251" spans="1:8" ht="30">
      <c r="A251" s="13" t="s">
        <v>5</v>
      </c>
      <c r="B251" s="11" t="s">
        <v>514</v>
      </c>
      <c r="C251" s="11" t="s">
        <v>3</v>
      </c>
      <c r="D251" s="12">
        <f>D252</f>
        <v>3525.6</v>
      </c>
      <c r="E251" s="12">
        <f>E252</f>
        <v>3525.6</v>
      </c>
      <c r="F251" s="12">
        <f>F252</f>
        <v>279.4</v>
      </c>
      <c r="G251" s="12">
        <f t="shared" si="45"/>
        <v>7.924892216927615</v>
      </c>
      <c r="H251" s="12">
        <f t="shared" si="46"/>
        <v>7.924892216927615</v>
      </c>
    </row>
    <row r="252" spans="1:8" ht="30">
      <c r="A252" s="13" t="s">
        <v>6</v>
      </c>
      <c r="B252" s="11" t="s">
        <v>514</v>
      </c>
      <c r="C252" s="11" t="s">
        <v>4</v>
      </c>
      <c r="D252" s="12">
        <f>'прил 4'!F218</f>
        <v>3525.6</v>
      </c>
      <c r="E252" s="12">
        <f>'прил 4'!G218</f>
        <v>3525.6</v>
      </c>
      <c r="F252" s="12">
        <f>'прил 4'!H218</f>
        <v>279.4</v>
      </c>
      <c r="G252" s="12">
        <f t="shared" si="45"/>
        <v>7.924892216927615</v>
      </c>
      <c r="H252" s="12">
        <f t="shared" si="46"/>
        <v>7.924892216927615</v>
      </c>
    </row>
    <row r="253" spans="1:8" ht="15">
      <c r="A253" s="13" t="s">
        <v>13</v>
      </c>
      <c r="B253" s="11" t="s">
        <v>514</v>
      </c>
      <c r="C253" s="11" t="s">
        <v>11</v>
      </c>
      <c r="D253" s="12">
        <f>D254</f>
        <v>4</v>
      </c>
      <c r="E253" s="12">
        <f>E254</f>
        <v>4</v>
      </c>
      <c r="F253" s="12">
        <f>F254</f>
        <v>1.9</v>
      </c>
      <c r="G253" s="12">
        <f t="shared" si="45"/>
        <v>47.5</v>
      </c>
      <c r="H253" s="12">
        <f t="shared" si="46"/>
        <v>47.5</v>
      </c>
    </row>
    <row r="254" spans="1:8" ht="15">
      <c r="A254" s="10" t="s">
        <v>14</v>
      </c>
      <c r="B254" s="11" t="s">
        <v>514</v>
      </c>
      <c r="C254" s="11" t="s">
        <v>12</v>
      </c>
      <c r="D254" s="12">
        <f>'прил 4'!F220</f>
        <v>4</v>
      </c>
      <c r="E254" s="12">
        <f>'прил 4'!G220</f>
        <v>4</v>
      </c>
      <c r="F254" s="12">
        <f>'прил 4'!H220</f>
        <v>1.9</v>
      </c>
      <c r="G254" s="12">
        <f t="shared" si="45"/>
        <v>47.5</v>
      </c>
      <c r="H254" s="12">
        <f t="shared" si="46"/>
        <v>47.5</v>
      </c>
    </row>
    <row r="255" spans="1:8" ht="45">
      <c r="A255" s="14" t="s">
        <v>286</v>
      </c>
      <c r="B255" s="11" t="s">
        <v>206</v>
      </c>
      <c r="C255" s="11"/>
      <c r="D255" s="12">
        <f aca="true" t="shared" si="54" ref="D255:F258">D256</f>
        <v>588</v>
      </c>
      <c r="E255" s="12">
        <f t="shared" si="54"/>
        <v>588</v>
      </c>
      <c r="F255" s="12">
        <f t="shared" si="54"/>
        <v>431.7</v>
      </c>
      <c r="G255" s="12">
        <f t="shared" si="45"/>
        <v>73.41836734693878</v>
      </c>
      <c r="H255" s="12">
        <f t="shared" si="46"/>
        <v>73.41836734693878</v>
      </c>
    </row>
    <row r="256" spans="1:8" ht="90">
      <c r="A256" s="14" t="s">
        <v>650</v>
      </c>
      <c r="B256" s="11" t="s">
        <v>208</v>
      </c>
      <c r="C256" s="11"/>
      <c r="D256" s="12">
        <f t="shared" si="54"/>
        <v>588</v>
      </c>
      <c r="E256" s="12">
        <f t="shared" si="54"/>
        <v>588</v>
      </c>
      <c r="F256" s="12">
        <f t="shared" si="54"/>
        <v>431.7</v>
      </c>
      <c r="G256" s="12">
        <f t="shared" si="45"/>
        <v>73.41836734693878</v>
      </c>
      <c r="H256" s="12">
        <f t="shared" si="46"/>
        <v>73.41836734693878</v>
      </c>
    </row>
    <row r="257" spans="1:8" ht="45">
      <c r="A257" s="10" t="s">
        <v>288</v>
      </c>
      <c r="B257" s="11" t="s">
        <v>287</v>
      </c>
      <c r="C257" s="11"/>
      <c r="D257" s="12">
        <f t="shared" si="54"/>
        <v>588</v>
      </c>
      <c r="E257" s="12">
        <f t="shared" si="54"/>
        <v>588</v>
      </c>
      <c r="F257" s="12">
        <f t="shared" si="54"/>
        <v>431.7</v>
      </c>
      <c r="G257" s="12">
        <f t="shared" si="45"/>
        <v>73.41836734693878</v>
      </c>
      <c r="H257" s="12">
        <f t="shared" si="46"/>
        <v>73.41836734693878</v>
      </c>
    </row>
    <row r="258" spans="1:8" ht="30">
      <c r="A258" s="13" t="s">
        <v>5</v>
      </c>
      <c r="B258" s="11" t="s">
        <v>287</v>
      </c>
      <c r="C258" s="11" t="s">
        <v>3</v>
      </c>
      <c r="D258" s="12">
        <f t="shared" si="54"/>
        <v>588</v>
      </c>
      <c r="E258" s="12">
        <f t="shared" si="54"/>
        <v>588</v>
      </c>
      <c r="F258" s="12">
        <f t="shared" si="54"/>
        <v>431.7</v>
      </c>
      <c r="G258" s="12">
        <f t="shared" si="45"/>
        <v>73.41836734693878</v>
      </c>
      <c r="H258" s="12">
        <f t="shared" si="46"/>
        <v>73.41836734693878</v>
      </c>
    </row>
    <row r="259" spans="1:8" ht="30">
      <c r="A259" s="13" t="s">
        <v>6</v>
      </c>
      <c r="B259" s="11" t="s">
        <v>287</v>
      </c>
      <c r="C259" s="11" t="s">
        <v>4</v>
      </c>
      <c r="D259" s="12">
        <f>'прил 4'!F225</f>
        <v>588</v>
      </c>
      <c r="E259" s="12">
        <f>'прил 4'!G225</f>
        <v>588</v>
      </c>
      <c r="F259" s="12">
        <f>'прил 4'!H225</f>
        <v>431.7</v>
      </c>
      <c r="G259" s="12">
        <f t="shared" si="45"/>
        <v>73.41836734693878</v>
      </c>
      <c r="H259" s="12">
        <f t="shared" si="46"/>
        <v>73.41836734693878</v>
      </c>
    </row>
    <row r="260" spans="1:8" ht="45">
      <c r="A260" s="14" t="s">
        <v>289</v>
      </c>
      <c r="B260" s="11" t="s">
        <v>135</v>
      </c>
      <c r="C260" s="11"/>
      <c r="D260" s="12">
        <f>D261</f>
        <v>1632</v>
      </c>
      <c r="E260" s="12">
        <f>E261</f>
        <v>1632</v>
      </c>
      <c r="F260" s="12">
        <f>F261</f>
        <v>825.7</v>
      </c>
      <c r="G260" s="12">
        <f t="shared" si="45"/>
        <v>50.594362745098046</v>
      </c>
      <c r="H260" s="12">
        <f t="shared" si="46"/>
        <v>50.594362745098046</v>
      </c>
    </row>
    <row r="261" spans="1:8" ht="30">
      <c r="A261" s="14" t="s">
        <v>336</v>
      </c>
      <c r="B261" s="11" t="s">
        <v>136</v>
      </c>
      <c r="C261" s="11"/>
      <c r="D261" s="12">
        <f>D262+D267+D272</f>
        <v>1632</v>
      </c>
      <c r="E261" s="12">
        <f>E262+E267+E272</f>
        <v>1632</v>
      </c>
      <c r="F261" s="12">
        <f>F262+F267+F272</f>
        <v>825.7</v>
      </c>
      <c r="G261" s="12">
        <f t="shared" si="45"/>
        <v>50.594362745098046</v>
      </c>
      <c r="H261" s="12">
        <f t="shared" si="46"/>
        <v>50.594362745098046</v>
      </c>
    </row>
    <row r="262" spans="1:8" ht="30">
      <c r="A262" s="10" t="s">
        <v>291</v>
      </c>
      <c r="B262" s="11" t="s">
        <v>290</v>
      </c>
      <c r="C262" s="11"/>
      <c r="D262" s="12">
        <f>D263+D265</f>
        <v>1487</v>
      </c>
      <c r="E262" s="12">
        <f>E263+E265</f>
        <v>1487</v>
      </c>
      <c r="F262" s="12">
        <f>F263+F265</f>
        <v>815.7</v>
      </c>
      <c r="G262" s="12">
        <f t="shared" si="45"/>
        <v>54.855413584398114</v>
      </c>
      <c r="H262" s="12">
        <f t="shared" si="46"/>
        <v>54.855413584398114</v>
      </c>
    </row>
    <row r="263" spans="1:8" ht="30">
      <c r="A263" s="13" t="s">
        <v>5</v>
      </c>
      <c r="B263" s="11" t="s">
        <v>290</v>
      </c>
      <c r="C263" s="11" t="s">
        <v>3</v>
      </c>
      <c r="D263" s="12">
        <f>D264</f>
        <v>95</v>
      </c>
      <c r="E263" s="12">
        <f>E264</f>
        <v>95</v>
      </c>
      <c r="F263" s="12">
        <f>F264</f>
        <v>44.6</v>
      </c>
      <c r="G263" s="12">
        <f t="shared" si="45"/>
        <v>46.94736842105263</v>
      </c>
      <c r="H263" s="12">
        <f t="shared" si="46"/>
        <v>46.94736842105263</v>
      </c>
    </row>
    <row r="264" spans="1:8" ht="30">
      <c r="A264" s="13" t="s">
        <v>6</v>
      </c>
      <c r="B264" s="11" t="s">
        <v>290</v>
      </c>
      <c r="C264" s="11" t="s">
        <v>4</v>
      </c>
      <c r="D264" s="12">
        <f>'прил 4'!F269</f>
        <v>95</v>
      </c>
      <c r="E264" s="12">
        <f>'прил 4'!G269</f>
        <v>95</v>
      </c>
      <c r="F264" s="12">
        <f>'прил 4'!H269</f>
        <v>44.6</v>
      </c>
      <c r="G264" s="12">
        <f t="shared" si="45"/>
        <v>46.94736842105263</v>
      </c>
      <c r="H264" s="12">
        <f t="shared" si="46"/>
        <v>46.94736842105263</v>
      </c>
    </row>
    <row r="265" spans="1:8" ht="30">
      <c r="A265" s="13" t="s">
        <v>21</v>
      </c>
      <c r="B265" s="11" t="s">
        <v>290</v>
      </c>
      <c r="C265" s="11" t="s">
        <v>20</v>
      </c>
      <c r="D265" s="12">
        <f>D266</f>
        <v>1392</v>
      </c>
      <c r="E265" s="12">
        <f>E266</f>
        <v>1392</v>
      </c>
      <c r="F265" s="12">
        <f>F266</f>
        <v>771.1</v>
      </c>
      <c r="G265" s="12">
        <f t="shared" si="45"/>
        <v>55.395114942528735</v>
      </c>
      <c r="H265" s="12">
        <f t="shared" si="46"/>
        <v>55.395114942528735</v>
      </c>
    </row>
    <row r="266" spans="1:8" ht="15">
      <c r="A266" s="13" t="s">
        <v>87</v>
      </c>
      <c r="B266" s="11" t="s">
        <v>290</v>
      </c>
      <c r="C266" s="11" t="s">
        <v>72</v>
      </c>
      <c r="D266" s="12">
        <f>'прил 4'!F645+'прил 4'!F724+'прил 4'!F774+'прил 4'!F813+'прил 4'!F894</f>
        <v>1392</v>
      </c>
      <c r="E266" s="12">
        <f>'прил 4'!G645+'прил 4'!G724+'прил 4'!G774+'прил 4'!G813+'прил 4'!G894</f>
        <v>1392</v>
      </c>
      <c r="F266" s="12">
        <f>'прил 4'!H645+'прил 4'!H724+'прил 4'!H774+'прил 4'!H813+'прил 4'!H894</f>
        <v>771.1</v>
      </c>
      <c r="G266" s="12">
        <f t="shared" si="45"/>
        <v>55.395114942528735</v>
      </c>
      <c r="H266" s="12">
        <f t="shared" si="46"/>
        <v>55.395114942528735</v>
      </c>
    </row>
    <row r="267" spans="1:8" ht="30">
      <c r="A267" s="10" t="s">
        <v>293</v>
      </c>
      <c r="B267" s="11" t="s">
        <v>292</v>
      </c>
      <c r="C267" s="11"/>
      <c r="D267" s="12">
        <f>D268+D270</f>
        <v>113</v>
      </c>
      <c r="E267" s="12">
        <f>E268+E270</f>
        <v>113</v>
      </c>
      <c r="F267" s="12">
        <f>F268+F270</f>
        <v>10</v>
      </c>
      <c r="G267" s="12">
        <f t="shared" si="45"/>
        <v>8.849557522123893</v>
      </c>
      <c r="H267" s="12">
        <f t="shared" si="46"/>
        <v>8.849557522123893</v>
      </c>
    </row>
    <row r="268" spans="1:8" ht="30">
      <c r="A268" s="13" t="s">
        <v>5</v>
      </c>
      <c r="B268" s="11" t="s">
        <v>292</v>
      </c>
      <c r="C268" s="11" t="s">
        <v>3</v>
      </c>
      <c r="D268" s="12">
        <f>D269</f>
        <v>19</v>
      </c>
      <c r="E268" s="12">
        <f>E269</f>
        <v>19</v>
      </c>
      <c r="F268" s="12">
        <f>F269</f>
        <v>0</v>
      </c>
      <c r="G268" s="12">
        <f t="shared" si="45"/>
        <v>0</v>
      </c>
      <c r="H268" s="12">
        <f t="shared" si="46"/>
        <v>0</v>
      </c>
    </row>
    <row r="269" spans="1:8" ht="30">
      <c r="A269" s="13" t="s">
        <v>6</v>
      </c>
      <c r="B269" s="11" t="s">
        <v>292</v>
      </c>
      <c r="C269" s="11" t="s">
        <v>4</v>
      </c>
      <c r="D269" s="12">
        <f>'прил 4'!F272</f>
        <v>19</v>
      </c>
      <c r="E269" s="12">
        <f>'прил 4'!G272</f>
        <v>19</v>
      </c>
      <c r="F269" s="12">
        <f>'прил 4'!H272</f>
        <v>0</v>
      </c>
      <c r="G269" s="12">
        <f t="shared" si="45"/>
        <v>0</v>
      </c>
      <c r="H269" s="12">
        <f t="shared" si="46"/>
        <v>0</v>
      </c>
    </row>
    <row r="270" spans="1:8" ht="30">
      <c r="A270" s="13" t="s">
        <v>21</v>
      </c>
      <c r="B270" s="11" t="s">
        <v>292</v>
      </c>
      <c r="C270" s="11" t="s">
        <v>20</v>
      </c>
      <c r="D270" s="12">
        <f>D271</f>
        <v>94</v>
      </c>
      <c r="E270" s="12">
        <f>E271</f>
        <v>94</v>
      </c>
      <c r="F270" s="12">
        <f>F271</f>
        <v>10</v>
      </c>
      <c r="G270" s="12">
        <f t="shared" si="45"/>
        <v>10.638297872340425</v>
      </c>
      <c r="H270" s="12">
        <f t="shared" si="46"/>
        <v>10.638297872340425</v>
      </c>
    </row>
    <row r="271" spans="1:8" ht="15">
      <c r="A271" s="13" t="s">
        <v>87</v>
      </c>
      <c r="B271" s="11" t="s">
        <v>292</v>
      </c>
      <c r="C271" s="11" t="s">
        <v>72</v>
      </c>
      <c r="D271" s="12">
        <f>'прил 4'!F648+'прил 4'!F727+'прил 4'!F777+'прил 4'!F816+'прил 4'!F897</f>
        <v>94</v>
      </c>
      <c r="E271" s="12">
        <f>'прил 4'!G648+'прил 4'!G727+'прил 4'!G777+'прил 4'!G816+'прил 4'!G897</f>
        <v>94</v>
      </c>
      <c r="F271" s="12">
        <f>'прил 4'!H648+'прил 4'!H727+'прил 4'!H777+'прил 4'!H816+'прил 4'!H897</f>
        <v>10</v>
      </c>
      <c r="G271" s="12">
        <f t="shared" si="45"/>
        <v>10.638297872340425</v>
      </c>
      <c r="H271" s="12">
        <f t="shared" si="46"/>
        <v>10.638297872340425</v>
      </c>
    </row>
    <row r="272" spans="1:8" ht="30">
      <c r="A272" s="10" t="s">
        <v>295</v>
      </c>
      <c r="B272" s="11" t="s">
        <v>294</v>
      </c>
      <c r="C272" s="11"/>
      <c r="D272" s="12">
        <f aca="true" t="shared" si="55" ref="D272:F273">D273</f>
        <v>32</v>
      </c>
      <c r="E272" s="12">
        <f t="shared" si="55"/>
        <v>32</v>
      </c>
      <c r="F272" s="12">
        <f t="shared" si="55"/>
        <v>0</v>
      </c>
      <c r="G272" s="12">
        <f t="shared" si="45"/>
        <v>0</v>
      </c>
      <c r="H272" s="12">
        <f t="shared" si="46"/>
        <v>0</v>
      </c>
    </row>
    <row r="273" spans="1:8" ht="30">
      <c r="A273" s="13" t="s">
        <v>21</v>
      </c>
      <c r="B273" s="11" t="s">
        <v>294</v>
      </c>
      <c r="C273" s="11" t="s">
        <v>20</v>
      </c>
      <c r="D273" s="12">
        <f t="shared" si="55"/>
        <v>32</v>
      </c>
      <c r="E273" s="12">
        <f t="shared" si="55"/>
        <v>32</v>
      </c>
      <c r="F273" s="12">
        <f t="shared" si="55"/>
        <v>0</v>
      </c>
      <c r="G273" s="12">
        <f t="shared" si="45"/>
        <v>0</v>
      </c>
      <c r="H273" s="12">
        <f t="shared" si="46"/>
        <v>0</v>
      </c>
    </row>
    <row r="274" spans="1:8" ht="15">
      <c r="A274" s="13" t="s">
        <v>87</v>
      </c>
      <c r="B274" s="11" t="s">
        <v>294</v>
      </c>
      <c r="C274" s="11" t="s">
        <v>72</v>
      </c>
      <c r="D274" s="12">
        <f>'прил 4'!F730</f>
        <v>32</v>
      </c>
      <c r="E274" s="12">
        <f>'прил 4'!G730</f>
        <v>32</v>
      </c>
      <c r="F274" s="12">
        <f>'прил 4'!H730</f>
        <v>0</v>
      </c>
      <c r="G274" s="12">
        <f t="shared" si="45"/>
        <v>0</v>
      </c>
      <c r="H274" s="12">
        <f t="shared" si="46"/>
        <v>0</v>
      </c>
    </row>
    <row r="275" spans="1:8" ht="45">
      <c r="A275" s="14" t="s">
        <v>297</v>
      </c>
      <c r="B275" s="11" t="s">
        <v>296</v>
      </c>
      <c r="C275" s="11"/>
      <c r="D275" s="12">
        <f>D276+D282</f>
        <v>480</v>
      </c>
      <c r="E275" s="12">
        <f>E276+E282</f>
        <v>480</v>
      </c>
      <c r="F275" s="12">
        <f>F276+F282</f>
        <v>161.8</v>
      </c>
      <c r="G275" s="12">
        <f aca="true" t="shared" si="56" ref="G275:G338">F275/D275*100</f>
        <v>33.708333333333336</v>
      </c>
      <c r="H275" s="12">
        <f aca="true" t="shared" si="57" ref="H275:H338">F275/E275*100</f>
        <v>33.708333333333336</v>
      </c>
    </row>
    <row r="276" spans="1:8" ht="45">
      <c r="A276" s="14" t="s">
        <v>455</v>
      </c>
      <c r="B276" s="11" t="s">
        <v>298</v>
      </c>
      <c r="C276" s="11"/>
      <c r="D276" s="12">
        <f>D277</f>
        <v>338</v>
      </c>
      <c r="E276" s="12">
        <f>E277</f>
        <v>338</v>
      </c>
      <c r="F276" s="12">
        <f>F277</f>
        <v>88.89999999999999</v>
      </c>
      <c r="G276" s="12">
        <f t="shared" si="56"/>
        <v>26.30177514792899</v>
      </c>
      <c r="H276" s="12">
        <f t="shared" si="57"/>
        <v>26.30177514792899</v>
      </c>
    </row>
    <row r="277" spans="1:8" ht="45">
      <c r="A277" s="10" t="s">
        <v>300</v>
      </c>
      <c r="B277" s="11" t="s">
        <v>299</v>
      </c>
      <c r="C277" s="11"/>
      <c r="D277" s="12">
        <f>D278+D280</f>
        <v>338</v>
      </c>
      <c r="E277" s="12">
        <f>E278+E280</f>
        <v>338</v>
      </c>
      <c r="F277" s="12">
        <f>F278+F280</f>
        <v>88.89999999999999</v>
      </c>
      <c r="G277" s="12">
        <f t="shared" si="56"/>
        <v>26.30177514792899</v>
      </c>
      <c r="H277" s="12">
        <f t="shared" si="57"/>
        <v>26.30177514792899</v>
      </c>
    </row>
    <row r="278" spans="1:8" ht="30">
      <c r="A278" s="13" t="s">
        <v>5</v>
      </c>
      <c r="B278" s="11" t="s">
        <v>299</v>
      </c>
      <c r="C278" s="11" t="s">
        <v>3</v>
      </c>
      <c r="D278" s="12">
        <f>D279</f>
        <v>44</v>
      </c>
      <c r="E278" s="12">
        <f>E279</f>
        <v>44</v>
      </c>
      <c r="F278" s="12">
        <f>F279</f>
        <v>0</v>
      </c>
      <c r="G278" s="12">
        <f t="shared" si="56"/>
        <v>0</v>
      </c>
      <c r="H278" s="12">
        <f t="shared" si="57"/>
        <v>0</v>
      </c>
    </row>
    <row r="279" spans="1:8" ht="30">
      <c r="A279" s="13" t="s">
        <v>6</v>
      </c>
      <c r="B279" s="11" t="s">
        <v>299</v>
      </c>
      <c r="C279" s="11" t="s">
        <v>4</v>
      </c>
      <c r="D279" s="12">
        <f>'прил 4'!F230</f>
        <v>44</v>
      </c>
      <c r="E279" s="12">
        <f>'прил 4'!G230</f>
        <v>44</v>
      </c>
      <c r="F279" s="12">
        <f>'прил 4'!H230</f>
        <v>0</v>
      </c>
      <c r="G279" s="12">
        <f t="shared" si="56"/>
        <v>0</v>
      </c>
      <c r="H279" s="12">
        <f t="shared" si="57"/>
        <v>0</v>
      </c>
    </row>
    <row r="280" spans="1:8" ht="30">
      <c r="A280" s="13" t="s">
        <v>21</v>
      </c>
      <c r="B280" s="11" t="s">
        <v>299</v>
      </c>
      <c r="C280" s="11" t="s">
        <v>20</v>
      </c>
      <c r="D280" s="12">
        <f>D281</f>
        <v>294</v>
      </c>
      <c r="E280" s="12">
        <f>E281</f>
        <v>294</v>
      </c>
      <c r="F280" s="12">
        <f>F281</f>
        <v>88.89999999999999</v>
      </c>
      <c r="G280" s="12">
        <f t="shared" si="56"/>
        <v>30.238095238095237</v>
      </c>
      <c r="H280" s="12">
        <f t="shared" si="57"/>
        <v>30.238095238095237</v>
      </c>
    </row>
    <row r="281" spans="1:8" ht="15">
      <c r="A281" s="13" t="s">
        <v>87</v>
      </c>
      <c r="B281" s="11" t="s">
        <v>299</v>
      </c>
      <c r="C281" s="11" t="s">
        <v>72</v>
      </c>
      <c r="D281" s="12">
        <f>'прил 4'!F653+'прил 4'!F735+'прил 4'!F782+'прил 4'!F821+'прил 4'!F902</f>
        <v>294</v>
      </c>
      <c r="E281" s="12">
        <f>'прил 4'!G653+'прил 4'!G735+'прил 4'!G782+'прил 4'!G821+'прил 4'!G902</f>
        <v>294</v>
      </c>
      <c r="F281" s="12">
        <f>'прил 4'!H653+'прил 4'!H735+'прил 4'!H782+'прил 4'!H821+'прил 4'!H902</f>
        <v>88.89999999999999</v>
      </c>
      <c r="G281" s="12">
        <f t="shared" si="56"/>
        <v>30.238095238095237</v>
      </c>
      <c r="H281" s="12">
        <f t="shared" si="57"/>
        <v>30.238095238095237</v>
      </c>
    </row>
    <row r="282" spans="1:8" ht="45">
      <c r="A282" s="13" t="s">
        <v>456</v>
      </c>
      <c r="B282" s="11" t="s">
        <v>457</v>
      </c>
      <c r="C282" s="11"/>
      <c r="D282" s="12">
        <f aca="true" t="shared" si="58" ref="D282:F284">D283</f>
        <v>142</v>
      </c>
      <c r="E282" s="12">
        <f t="shared" si="58"/>
        <v>142</v>
      </c>
      <c r="F282" s="12">
        <f t="shared" si="58"/>
        <v>72.9</v>
      </c>
      <c r="G282" s="12">
        <f t="shared" si="56"/>
        <v>51.338028169014095</v>
      </c>
      <c r="H282" s="12">
        <f t="shared" si="57"/>
        <v>51.338028169014095</v>
      </c>
    </row>
    <row r="283" spans="1:8" ht="45">
      <c r="A283" s="13" t="s">
        <v>301</v>
      </c>
      <c r="B283" s="11" t="s">
        <v>458</v>
      </c>
      <c r="C283" s="11"/>
      <c r="D283" s="12">
        <f t="shared" si="58"/>
        <v>142</v>
      </c>
      <c r="E283" s="12">
        <f t="shared" si="58"/>
        <v>142</v>
      </c>
      <c r="F283" s="12">
        <f t="shared" si="58"/>
        <v>72.9</v>
      </c>
      <c r="G283" s="12">
        <f t="shared" si="56"/>
        <v>51.338028169014095</v>
      </c>
      <c r="H283" s="12">
        <f t="shared" si="57"/>
        <v>51.338028169014095</v>
      </c>
    </row>
    <row r="284" spans="1:8" ht="30">
      <c r="A284" s="13" t="s">
        <v>5</v>
      </c>
      <c r="B284" s="11" t="s">
        <v>458</v>
      </c>
      <c r="C284" s="11" t="s">
        <v>3</v>
      </c>
      <c r="D284" s="12">
        <f t="shared" si="58"/>
        <v>142</v>
      </c>
      <c r="E284" s="12">
        <f t="shared" si="58"/>
        <v>142</v>
      </c>
      <c r="F284" s="12">
        <f t="shared" si="58"/>
        <v>72.9</v>
      </c>
      <c r="G284" s="12">
        <f t="shared" si="56"/>
        <v>51.338028169014095</v>
      </c>
      <c r="H284" s="12">
        <f t="shared" si="57"/>
        <v>51.338028169014095</v>
      </c>
    </row>
    <row r="285" spans="1:8" ht="30">
      <c r="A285" s="13" t="s">
        <v>6</v>
      </c>
      <c r="B285" s="11" t="s">
        <v>458</v>
      </c>
      <c r="C285" s="11" t="s">
        <v>4</v>
      </c>
      <c r="D285" s="12">
        <f>'прил 4'!F234</f>
        <v>142</v>
      </c>
      <c r="E285" s="12">
        <f>'прил 4'!G234</f>
        <v>142</v>
      </c>
      <c r="F285" s="12">
        <f>'прил 4'!H234</f>
        <v>72.9</v>
      </c>
      <c r="G285" s="12">
        <f t="shared" si="56"/>
        <v>51.338028169014095</v>
      </c>
      <c r="H285" s="12">
        <f t="shared" si="57"/>
        <v>51.338028169014095</v>
      </c>
    </row>
    <row r="286" spans="1:8" ht="78">
      <c r="A286" s="18" t="s">
        <v>461</v>
      </c>
      <c r="B286" s="1" t="s">
        <v>191</v>
      </c>
      <c r="C286" s="1"/>
      <c r="D286" s="9">
        <f>D287+D292+D300</f>
        <v>53714.3</v>
      </c>
      <c r="E286" s="9">
        <f>E287+E292+E300</f>
        <v>53714.3</v>
      </c>
      <c r="F286" s="9">
        <f>F287+F292+F300</f>
        <v>17079.9</v>
      </c>
      <c r="G286" s="9">
        <f t="shared" si="56"/>
        <v>31.79767771338359</v>
      </c>
      <c r="H286" s="9">
        <f t="shared" si="57"/>
        <v>31.79767771338359</v>
      </c>
    </row>
    <row r="287" spans="1:8" ht="15">
      <c r="A287" s="10" t="s">
        <v>464</v>
      </c>
      <c r="B287" s="11" t="s">
        <v>462</v>
      </c>
      <c r="C287" s="11"/>
      <c r="D287" s="12">
        <f aca="true" t="shared" si="59" ref="D287:F290">D288</f>
        <v>35148.5</v>
      </c>
      <c r="E287" s="12">
        <f t="shared" si="59"/>
        <v>35148.5</v>
      </c>
      <c r="F287" s="12">
        <f t="shared" si="59"/>
        <v>0</v>
      </c>
      <c r="G287" s="12">
        <f t="shared" si="56"/>
        <v>0</v>
      </c>
      <c r="H287" s="12">
        <f t="shared" si="57"/>
        <v>0</v>
      </c>
    </row>
    <row r="288" spans="1:8" ht="60">
      <c r="A288" s="10" t="s">
        <v>732</v>
      </c>
      <c r="B288" s="11" t="s">
        <v>731</v>
      </c>
      <c r="C288" s="11"/>
      <c r="D288" s="12">
        <f t="shared" si="59"/>
        <v>35148.5</v>
      </c>
      <c r="E288" s="12">
        <f t="shared" si="59"/>
        <v>35148.5</v>
      </c>
      <c r="F288" s="12">
        <f t="shared" si="59"/>
        <v>0</v>
      </c>
      <c r="G288" s="12">
        <f t="shared" si="56"/>
        <v>0</v>
      </c>
      <c r="H288" s="12">
        <f t="shared" si="57"/>
        <v>0</v>
      </c>
    </row>
    <row r="289" spans="1:8" ht="15">
      <c r="A289" s="10" t="s">
        <v>578</v>
      </c>
      <c r="B289" s="11" t="s">
        <v>730</v>
      </c>
      <c r="C289" s="11"/>
      <c r="D289" s="12">
        <f t="shared" si="59"/>
        <v>35148.5</v>
      </c>
      <c r="E289" s="12">
        <f t="shared" si="59"/>
        <v>35148.5</v>
      </c>
      <c r="F289" s="12">
        <f t="shared" si="59"/>
        <v>0</v>
      </c>
      <c r="G289" s="12">
        <f t="shared" si="56"/>
        <v>0</v>
      </c>
      <c r="H289" s="12">
        <f t="shared" si="57"/>
        <v>0</v>
      </c>
    </row>
    <row r="290" spans="1:8" ht="45">
      <c r="A290" s="13" t="s">
        <v>16</v>
      </c>
      <c r="B290" s="11" t="s">
        <v>730</v>
      </c>
      <c r="C290" s="11" t="s">
        <v>17</v>
      </c>
      <c r="D290" s="12">
        <f t="shared" si="59"/>
        <v>35148.5</v>
      </c>
      <c r="E290" s="12">
        <f t="shared" si="59"/>
        <v>35148.5</v>
      </c>
      <c r="F290" s="12">
        <f t="shared" si="59"/>
        <v>0</v>
      </c>
      <c r="G290" s="12">
        <f t="shared" si="56"/>
        <v>0</v>
      </c>
      <c r="H290" s="12">
        <f t="shared" si="57"/>
        <v>0</v>
      </c>
    </row>
    <row r="291" spans="1:8" ht="15">
      <c r="A291" s="13" t="s">
        <v>93</v>
      </c>
      <c r="B291" s="11" t="s">
        <v>730</v>
      </c>
      <c r="C291" s="11" t="s">
        <v>92</v>
      </c>
      <c r="D291" s="12">
        <f>'прил 4'!F486</f>
        <v>35148.5</v>
      </c>
      <c r="E291" s="12">
        <f>'прил 4'!G486</f>
        <v>35148.5</v>
      </c>
      <c r="F291" s="12">
        <f>'прил 4'!H486</f>
        <v>0</v>
      </c>
      <c r="G291" s="12">
        <f t="shared" si="56"/>
        <v>0</v>
      </c>
      <c r="H291" s="12">
        <f t="shared" si="57"/>
        <v>0</v>
      </c>
    </row>
    <row r="292" spans="1:8" ht="30">
      <c r="A292" s="10" t="s">
        <v>466</v>
      </c>
      <c r="B292" s="11" t="s">
        <v>465</v>
      </c>
      <c r="C292" s="11"/>
      <c r="D292" s="12">
        <f>D293</f>
        <v>18465.8</v>
      </c>
      <c r="E292" s="12">
        <f>E293</f>
        <v>18465.8</v>
      </c>
      <c r="F292" s="12">
        <f>F293</f>
        <v>17000</v>
      </c>
      <c r="G292" s="12">
        <f t="shared" si="56"/>
        <v>92.0620823359941</v>
      </c>
      <c r="H292" s="12">
        <f t="shared" si="57"/>
        <v>92.0620823359941</v>
      </c>
    </row>
    <row r="293" spans="1:8" ht="120">
      <c r="A293" s="10" t="s">
        <v>467</v>
      </c>
      <c r="B293" s="11" t="s">
        <v>468</v>
      </c>
      <c r="C293" s="11"/>
      <c r="D293" s="12">
        <f>D294+D297</f>
        <v>18465.8</v>
      </c>
      <c r="E293" s="12">
        <f>E294+E297</f>
        <v>18465.8</v>
      </c>
      <c r="F293" s="12">
        <f>F294+F297</f>
        <v>17000</v>
      </c>
      <c r="G293" s="12">
        <f t="shared" si="56"/>
        <v>92.0620823359941</v>
      </c>
      <c r="H293" s="12">
        <f t="shared" si="57"/>
        <v>92.0620823359941</v>
      </c>
    </row>
    <row r="294" spans="1:8" ht="30">
      <c r="A294" s="10" t="s">
        <v>470</v>
      </c>
      <c r="B294" s="11" t="s">
        <v>469</v>
      </c>
      <c r="C294" s="11"/>
      <c r="D294" s="12">
        <f aca="true" t="shared" si="60" ref="D294:F295">D295</f>
        <v>1465.8</v>
      </c>
      <c r="E294" s="12">
        <f t="shared" si="60"/>
        <v>1465.8</v>
      </c>
      <c r="F294" s="12">
        <f t="shared" si="60"/>
        <v>0</v>
      </c>
      <c r="G294" s="12">
        <f t="shared" si="56"/>
        <v>0</v>
      </c>
      <c r="H294" s="12">
        <f t="shared" si="57"/>
        <v>0</v>
      </c>
    </row>
    <row r="295" spans="1:8" ht="30">
      <c r="A295" s="10" t="s">
        <v>5</v>
      </c>
      <c r="B295" s="11" t="s">
        <v>469</v>
      </c>
      <c r="C295" s="11" t="s">
        <v>3</v>
      </c>
      <c r="D295" s="12">
        <f t="shared" si="60"/>
        <v>1465.8</v>
      </c>
      <c r="E295" s="12">
        <f t="shared" si="60"/>
        <v>1465.8</v>
      </c>
      <c r="F295" s="12">
        <f t="shared" si="60"/>
        <v>0</v>
      </c>
      <c r="G295" s="12">
        <f t="shared" si="56"/>
        <v>0</v>
      </c>
      <c r="H295" s="12">
        <f t="shared" si="57"/>
        <v>0</v>
      </c>
    </row>
    <row r="296" spans="1:8" ht="30">
      <c r="A296" s="10" t="s">
        <v>6</v>
      </c>
      <c r="B296" s="11" t="s">
        <v>469</v>
      </c>
      <c r="C296" s="11" t="s">
        <v>4</v>
      </c>
      <c r="D296" s="12">
        <f>'прил 4'!F491</f>
        <v>1465.8</v>
      </c>
      <c r="E296" s="12">
        <f>'прил 4'!G491</f>
        <v>1465.8</v>
      </c>
      <c r="F296" s="12">
        <f>'прил 4'!H491</f>
        <v>0</v>
      </c>
      <c r="G296" s="12">
        <f t="shared" si="56"/>
        <v>0</v>
      </c>
      <c r="H296" s="12">
        <f t="shared" si="57"/>
        <v>0</v>
      </c>
    </row>
    <row r="297" spans="1:8" ht="30">
      <c r="A297" s="10" t="s">
        <v>738</v>
      </c>
      <c r="B297" s="11" t="s">
        <v>737</v>
      </c>
      <c r="C297" s="11"/>
      <c r="D297" s="12">
        <f aca="true" t="shared" si="61" ref="D297:F298">D298</f>
        <v>17000</v>
      </c>
      <c r="E297" s="12">
        <f t="shared" si="61"/>
        <v>17000</v>
      </c>
      <c r="F297" s="12">
        <f t="shared" si="61"/>
        <v>17000</v>
      </c>
      <c r="G297" s="12">
        <f t="shared" si="56"/>
        <v>100</v>
      </c>
      <c r="H297" s="12">
        <f t="shared" si="57"/>
        <v>100</v>
      </c>
    </row>
    <row r="298" spans="1:8" ht="15">
      <c r="A298" s="10" t="s">
        <v>13</v>
      </c>
      <c r="B298" s="11" t="s">
        <v>737</v>
      </c>
      <c r="C298" s="11" t="s">
        <v>11</v>
      </c>
      <c r="D298" s="12">
        <f t="shared" si="61"/>
        <v>17000</v>
      </c>
      <c r="E298" s="12">
        <f t="shared" si="61"/>
        <v>17000</v>
      </c>
      <c r="F298" s="12">
        <f t="shared" si="61"/>
        <v>17000</v>
      </c>
      <c r="G298" s="12">
        <f t="shared" si="56"/>
        <v>100</v>
      </c>
      <c r="H298" s="12">
        <f t="shared" si="57"/>
        <v>100</v>
      </c>
    </row>
    <row r="299" spans="1:8" ht="45">
      <c r="A299" s="10" t="s">
        <v>303</v>
      </c>
      <c r="B299" s="11" t="s">
        <v>737</v>
      </c>
      <c r="C299" s="11" t="s">
        <v>130</v>
      </c>
      <c r="D299" s="12">
        <f>'прил 4'!F494</f>
        <v>17000</v>
      </c>
      <c r="E299" s="12">
        <f>'прил 4'!G494</f>
        <v>17000</v>
      </c>
      <c r="F299" s="12">
        <f>'прил 4'!H494</f>
        <v>17000</v>
      </c>
      <c r="G299" s="12">
        <f t="shared" si="56"/>
        <v>100</v>
      </c>
      <c r="H299" s="12">
        <f t="shared" si="57"/>
        <v>100</v>
      </c>
    </row>
    <row r="300" spans="1:8" ht="30">
      <c r="A300" s="13" t="s">
        <v>471</v>
      </c>
      <c r="B300" s="11" t="s">
        <v>472</v>
      </c>
      <c r="C300" s="11"/>
      <c r="D300" s="12">
        <f aca="true" t="shared" si="62" ref="D300:F303">D301</f>
        <v>100</v>
      </c>
      <c r="E300" s="12">
        <f t="shared" si="62"/>
        <v>100</v>
      </c>
      <c r="F300" s="12">
        <f t="shared" si="62"/>
        <v>79.9</v>
      </c>
      <c r="G300" s="12">
        <f t="shared" si="56"/>
        <v>79.9</v>
      </c>
      <c r="H300" s="12">
        <f t="shared" si="57"/>
        <v>79.9</v>
      </c>
    </row>
    <row r="301" spans="1:8" ht="30">
      <c r="A301" s="13" t="s">
        <v>553</v>
      </c>
      <c r="B301" s="11" t="s">
        <v>473</v>
      </c>
      <c r="C301" s="11"/>
      <c r="D301" s="12">
        <f t="shared" si="62"/>
        <v>100</v>
      </c>
      <c r="E301" s="12">
        <f t="shared" si="62"/>
        <v>100</v>
      </c>
      <c r="F301" s="12">
        <f t="shared" si="62"/>
        <v>79.9</v>
      </c>
      <c r="G301" s="12">
        <f t="shared" si="56"/>
        <v>79.9</v>
      </c>
      <c r="H301" s="12">
        <f t="shared" si="57"/>
        <v>79.9</v>
      </c>
    </row>
    <row r="302" spans="1:8" ht="30">
      <c r="A302" s="13" t="s">
        <v>554</v>
      </c>
      <c r="B302" s="11" t="s">
        <v>474</v>
      </c>
      <c r="C302" s="11"/>
      <c r="D302" s="12">
        <f t="shared" si="62"/>
        <v>100</v>
      </c>
      <c r="E302" s="12">
        <f t="shared" si="62"/>
        <v>100</v>
      </c>
      <c r="F302" s="12">
        <f t="shared" si="62"/>
        <v>79.9</v>
      </c>
      <c r="G302" s="12">
        <f t="shared" si="56"/>
        <v>79.9</v>
      </c>
      <c r="H302" s="12">
        <f t="shared" si="57"/>
        <v>79.9</v>
      </c>
    </row>
    <row r="303" spans="1:8" ht="30">
      <c r="A303" s="10" t="s">
        <v>5</v>
      </c>
      <c r="B303" s="11" t="s">
        <v>474</v>
      </c>
      <c r="C303" s="11" t="s">
        <v>3</v>
      </c>
      <c r="D303" s="12">
        <f t="shared" si="62"/>
        <v>100</v>
      </c>
      <c r="E303" s="12">
        <f t="shared" si="62"/>
        <v>100</v>
      </c>
      <c r="F303" s="12">
        <f t="shared" si="62"/>
        <v>79.9</v>
      </c>
      <c r="G303" s="12">
        <f t="shared" si="56"/>
        <v>79.9</v>
      </c>
      <c r="H303" s="12">
        <f t="shared" si="57"/>
        <v>79.9</v>
      </c>
    </row>
    <row r="304" spans="1:8" ht="30">
      <c r="A304" s="10" t="s">
        <v>6</v>
      </c>
      <c r="B304" s="11" t="s">
        <v>474</v>
      </c>
      <c r="C304" s="11" t="s">
        <v>4</v>
      </c>
      <c r="D304" s="12">
        <f>'прил 4'!F499</f>
        <v>100</v>
      </c>
      <c r="E304" s="12">
        <f>'прил 4'!G499</f>
        <v>100</v>
      </c>
      <c r="F304" s="12">
        <f>'прил 4'!H499</f>
        <v>79.9</v>
      </c>
      <c r="G304" s="12">
        <f t="shared" si="56"/>
        <v>79.9</v>
      </c>
      <c r="H304" s="12">
        <f t="shared" si="57"/>
        <v>79.9</v>
      </c>
    </row>
    <row r="305" spans="1:8" ht="46.5">
      <c r="A305" s="21" t="s">
        <v>475</v>
      </c>
      <c r="B305" s="1" t="s">
        <v>192</v>
      </c>
      <c r="C305" s="1"/>
      <c r="D305" s="9">
        <f>D306+D314+D332+D327</f>
        <v>59036.200000000004</v>
      </c>
      <c r="E305" s="9">
        <f>E306+E314+E332+E327</f>
        <v>59036.200000000004</v>
      </c>
      <c r="F305" s="9">
        <f>F306+F314+F332+F327</f>
        <v>53022.700000000004</v>
      </c>
      <c r="G305" s="9">
        <f t="shared" si="56"/>
        <v>89.81387690942168</v>
      </c>
      <c r="H305" s="9">
        <f t="shared" si="57"/>
        <v>89.81387690942168</v>
      </c>
    </row>
    <row r="306" spans="1:8" ht="30">
      <c r="A306" s="14" t="s">
        <v>113</v>
      </c>
      <c r="B306" s="11" t="s">
        <v>193</v>
      </c>
      <c r="C306" s="11"/>
      <c r="D306" s="12">
        <f>D307</f>
        <v>2550</v>
      </c>
      <c r="E306" s="12">
        <f>E307</f>
        <v>2550</v>
      </c>
      <c r="F306" s="12">
        <f>F307</f>
        <v>2345.7999999999997</v>
      </c>
      <c r="G306" s="12">
        <f t="shared" si="56"/>
        <v>91.99215686274509</v>
      </c>
      <c r="H306" s="12">
        <f t="shared" si="57"/>
        <v>91.99215686274509</v>
      </c>
    </row>
    <row r="307" spans="1:8" ht="45">
      <c r="A307" s="14" t="s">
        <v>476</v>
      </c>
      <c r="B307" s="11" t="s">
        <v>194</v>
      </c>
      <c r="C307" s="11"/>
      <c r="D307" s="12">
        <f>D311+D308</f>
        <v>2550</v>
      </c>
      <c r="E307" s="12">
        <f>E311+E308</f>
        <v>2550</v>
      </c>
      <c r="F307" s="12">
        <f>F311+F308</f>
        <v>2345.7999999999997</v>
      </c>
      <c r="G307" s="12">
        <f t="shared" si="56"/>
        <v>91.99215686274509</v>
      </c>
      <c r="H307" s="12">
        <f t="shared" si="57"/>
        <v>91.99215686274509</v>
      </c>
    </row>
    <row r="308" spans="1:8" ht="225">
      <c r="A308" s="13" t="s">
        <v>557</v>
      </c>
      <c r="B308" s="11" t="s">
        <v>315</v>
      </c>
      <c r="C308" s="11"/>
      <c r="D308" s="12">
        <f aca="true" t="shared" si="63" ref="D308:F309">D309</f>
        <v>500</v>
      </c>
      <c r="E308" s="12">
        <f t="shared" si="63"/>
        <v>500</v>
      </c>
      <c r="F308" s="12">
        <f t="shared" si="63"/>
        <v>460.2</v>
      </c>
      <c r="G308" s="12">
        <f t="shared" si="56"/>
        <v>92.04</v>
      </c>
      <c r="H308" s="12">
        <f t="shared" si="57"/>
        <v>92.04</v>
      </c>
    </row>
    <row r="309" spans="1:8" ht="15">
      <c r="A309" s="13" t="s">
        <v>13</v>
      </c>
      <c r="B309" s="11" t="s">
        <v>315</v>
      </c>
      <c r="C309" s="11" t="s">
        <v>11</v>
      </c>
      <c r="D309" s="12">
        <f t="shared" si="63"/>
        <v>500</v>
      </c>
      <c r="E309" s="12">
        <f t="shared" si="63"/>
        <v>500</v>
      </c>
      <c r="F309" s="12">
        <f t="shared" si="63"/>
        <v>460.2</v>
      </c>
      <c r="G309" s="12">
        <f t="shared" si="56"/>
        <v>92.04</v>
      </c>
      <c r="H309" s="12">
        <f t="shared" si="57"/>
        <v>92.04</v>
      </c>
    </row>
    <row r="310" spans="1:8" ht="45">
      <c r="A310" s="13" t="s">
        <v>131</v>
      </c>
      <c r="B310" s="11" t="s">
        <v>315</v>
      </c>
      <c r="C310" s="11" t="s">
        <v>130</v>
      </c>
      <c r="D310" s="12">
        <f>'прил 4'!F400</f>
        <v>500</v>
      </c>
      <c r="E310" s="12">
        <f>'прил 4'!G400</f>
        <v>500</v>
      </c>
      <c r="F310" s="12">
        <f>'прил 4'!H400</f>
        <v>460.2</v>
      </c>
      <c r="G310" s="12">
        <f t="shared" si="56"/>
        <v>92.04</v>
      </c>
      <c r="H310" s="12">
        <f t="shared" si="57"/>
        <v>92.04</v>
      </c>
    </row>
    <row r="311" spans="1:8" ht="75">
      <c r="A311" s="13" t="s">
        <v>477</v>
      </c>
      <c r="B311" s="11" t="s">
        <v>196</v>
      </c>
      <c r="C311" s="11"/>
      <c r="D311" s="12">
        <f aca="true" t="shared" si="64" ref="D311:F312">D312</f>
        <v>2050</v>
      </c>
      <c r="E311" s="12">
        <f t="shared" si="64"/>
        <v>2050</v>
      </c>
      <c r="F311" s="12">
        <f t="shared" si="64"/>
        <v>1885.6</v>
      </c>
      <c r="G311" s="12">
        <f t="shared" si="56"/>
        <v>91.98048780487804</v>
      </c>
      <c r="H311" s="12">
        <f t="shared" si="57"/>
        <v>91.98048780487804</v>
      </c>
    </row>
    <row r="312" spans="1:8" ht="15">
      <c r="A312" s="13" t="s">
        <v>13</v>
      </c>
      <c r="B312" s="11" t="s">
        <v>196</v>
      </c>
      <c r="C312" s="11" t="s">
        <v>11</v>
      </c>
      <c r="D312" s="12">
        <f t="shared" si="64"/>
        <v>2050</v>
      </c>
      <c r="E312" s="12">
        <f t="shared" si="64"/>
        <v>2050</v>
      </c>
      <c r="F312" s="12">
        <f t="shared" si="64"/>
        <v>1885.6</v>
      </c>
      <c r="G312" s="12">
        <f t="shared" si="56"/>
        <v>91.98048780487804</v>
      </c>
      <c r="H312" s="12">
        <f t="shared" si="57"/>
        <v>91.98048780487804</v>
      </c>
    </row>
    <row r="313" spans="1:8" ht="45">
      <c r="A313" s="13" t="s">
        <v>131</v>
      </c>
      <c r="B313" s="11" t="s">
        <v>196</v>
      </c>
      <c r="C313" s="11" t="s">
        <v>130</v>
      </c>
      <c r="D313" s="12">
        <f>'прил 4'!F403</f>
        <v>2050</v>
      </c>
      <c r="E313" s="12">
        <f>'прил 4'!G403</f>
        <v>2050</v>
      </c>
      <c r="F313" s="12">
        <f>'прил 4'!H403</f>
        <v>1885.6</v>
      </c>
      <c r="G313" s="12">
        <f t="shared" si="56"/>
        <v>91.98048780487804</v>
      </c>
      <c r="H313" s="12">
        <f t="shared" si="57"/>
        <v>91.98048780487804</v>
      </c>
    </row>
    <row r="314" spans="1:8" ht="15">
      <c r="A314" s="14" t="s">
        <v>126</v>
      </c>
      <c r="B314" s="11" t="s">
        <v>195</v>
      </c>
      <c r="C314" s="11"/>
      <c r="D314" s="12">
        <f>D315+D319</f>
        <v>14784</v>
      </c>
      <c r="E314" s="12">
        <f>E315+E319</f>
        <v>14784</v>
      </c>
      <c r="F314" s="12">
        <f>F315+F319</f>
        <v>12673.599999999999</v>
      </c>
      <c r="G314" s="12">
        <f t="shared" si="56"/>
        <v>85.72510822510822</v>
      </c>
      <c r="H314" s="12">
        <f t="shared" si="57"/>
        <v>85.72510822510822</v>
      </c>
    </row>
    <row r="315" spans="1:8" ht="60">
      <c r="A315" s="13" t="s">
        <v>551</v>
      </c>
      <c r="B315" s="11" t="s">
        <v>479</v>
      </c>
      <c r="C315" s="11"/>
      <c r="D315" s="12">
        <f aca="true" t="shared" si="65" ref="D315:F317">D316</f>
        <v>5550</v>
      </c>
      <c r="E315" s="12">
        <f t="shared" si="65"/>
        <v>5550</v>
      </c>
      <c r="F315" s="12">
        <f t="shared" si="65"/>
        <v>4471.2</v>
      </c>
      <c r="G315" s="12">
        <f t="shared" si="56"/>
        <v>80.56216216216215</v>
      </c>
      <c r="H315" s="12">
        <f t="shared" si="57"/>
        <v>80.56216216216215</v>
      </c>
    </row>
    <row r="316" spans="1:8" ht="30">
      <c r="A316" s="13" t="s">
        <v>478</v>
      </c>
      <c r="B316" s="11" t="s">
        <v>480</v>
      </c>
      <c r="C316" s="11"/>
      <c r="D316" s="12">
        <f t="shared" si="65"/>
        <v>5550</v>
      </c>
      <c r="E316" s="12">
        <f t="shared" si="65"/>
        <v>5550</v>
      </c>
      <c r="F316" s="12">
        <f t="shared" si="65"/>
        <v>4471.2</v>
      </c>
      <c r="G316" s="12">
        <f t="shared" si="56"/>
        <v>80.56216216216215</v>
      </c>
      <c r="H316" s="12">
        <f t="shared" si="57"/>
        <v>80.56216216216215</v>
      </c>
    </row>
    <row r="317" spans="1:8" ht="30">
      <c r="A317" s="10" t="s">
        <v>5</v>
      </c>
      <c r="B317" s="11" t="s">
        <v>480</v>
      </c>
      <c r="C317" s="11" t="s">
        <v>3</v>
      </c>
      <c r="D317" s="12">
        <f t="shared" si="65"/>
        <v>5550</v>
      </c>
      <c r="E317" s="12">
        <f t="shared" si="65"/>
        <v>5550</v>
      </c>
      <c r="F317" s="12">
        <f t="shared" si="65"/>
        <v>4471.2</v>
      </c>
      <c r="G317" s="12">
        <f t="shared" si="56"/>
        <v>80.56216216216215</v>
      </c>
      <c r="H317" s="12">
        <f t="shared" si="57"/>
        <v>80.56216216216215</v>
      </c>
    </row>
    <row r="318" spans="1:8" ht="30">
      <c r="A318" s="10" t="s">
        <v>6</v>
      </c>
      <c r="B318" s="11" t="s">
        <v>480</v>
      </c>
      <c r="C318" s="11" t="s">
        <v>4</v>
      </c>
      <c r="D318" s="12">
        <f>'прил 4'!F506</f>
        <v>5550</v>
      </c>
      <c r="E318" s="12">
        <f>'прил 4'!G506</f>
        <v>5550</v>
      </c>
      <c r="F318" s="12">
        <f>'прил 4'!H506</f>
        <v>4471.2</v>
      </c>
      <c r="G318" s="12">
        <f t="shared" si="56"/>
        <v>80.56216216216215</v>
      </c>
      <c r="H318" s="12">
        <f t="shared" si="57"/>
        <v>80.56216216216215</v>
      </c>
    </row>
    <row r="319" spans="1:8" ht="30">
      <c r="A319" s="14" t="s">
        <v>666</v>
      </c>
      <c r="B319" s="11" t="s">
        <v>482</v>
      </c>
      <c r="C319" s="11"/>
      <c r="D319" s="12">
        <f>D320</f>
        <v>9234</v>
      </c>
      <c r="E319" s="12">
        <f>E320</f>
        <v>9234</v>
      </c>
      <c r="F319" s="12">
        <f>F320</f>
        <v>8202.4</v>
      </c>
      <c r="G319" s="12">
        <f t="shared" si="56"/>
        <v>88.82824344812649</v>
      </c>
      <c r="H319" s="12">
        <f t="shared" si="57"/>
        <v>88.82824344812649</v>
      </c>
    </row>
    <row r="320" spans="1:8" ht="30">
      <c r="A320" s="10" t="s">
        <v>318</v>
      </c>
      <c r="B320" s="11" t="s">
        <v>516</v>
      </c>
      <c r="C320" s="11"/>
      <c r="D320" s="12">
        <f>D321+D323+D325</f>
        <v>9234</v>
      </c>
      <c r="E320" s="12">
        <f>E321+E323+E325</f>
        <v>9234</v>
      </c>
      <c r="F320" s="12">
        <f>F321+F323+F325</f>
        <v>8202.4</v>
      </c>
      <c r="G320" s="12">
        <f t="shared" si="56"/>
        <v>88.82824344812649</v>
      </c>
      <c r="H320" s="12">
        <f t="shared" si="57"/>
        <v>88.82824344812649</v>
      </c>
    </row>
    <row r="321" spans="1:8" ht="60">
      <c r="A321" s="10" t="s">
        <v>0</v>
      </c>
      <c r="B321" s="11" t="s">
        <v>516</v>
      </c>
      <c r="C321" s="11">
        <v>100</v>
      </c>
      <c r="D321" s="12">
        <f>D322</f>
        <v>8501.9</v>
      </c>
      <c r="E321" s="12">
        <f>E322</f>
        <v>8501.9</v>
      </c>
      <c r="F321" s="12">
        <f>F322</f>
        <v>7681.1</v>
      </c>
      <c r="G321" s="12">
        <f t="shared" si="56"/>
        <v>90.34568743457345</v>
      </c>
      <c r="H321" s="12">
        <f t="shared" si="57"/>
        <v>90.34568743457345</v>
      </c>
    </row>
    <row r="322" spans="1:8" ht="15">
      <c r="A322" s="10" t="s">
        <v>22</v>
      </c>
      <c r="B322" s="11" t="s">
        <v>516</v>
      </c>
      <c r="C322" s="11">
        <v>110</v>
      </c>
      <c r="D322" s="12">
        <f>'прил 4'!F572</f>
        <v>8501.9</v>
      </c>
      <c r="E322" s="12">
        <f>'прил 4'!G572</f>
        <v>8501.9</v>
      </c>
      <c r="F322" s="12">
        <f>'прил 4'!H572</f>
        <v>7681.1</v>
      </c>
      <c r="G322" s="12">
        <f t="shared" si="56"/>
        <v>90.34568743457345</v>
      </c>
      <c r="H322" s="12">
        <f t="shared" si="57"/>
        <v>90.34568743457345</v>
      </c>
    </row>
    <row r="323" spans="1:8" ht="30">
      <c r="A323" s="10" t="s">
        <v>5</v>
      </c>
      <c r="B323" s="11" t="s">
        <v>516</v>
      </c>
      <c r="C323" s="11">
        <v>200</v>
      </c>
      <c r="D323" s="12">
        <f>D324</f>
        <v>722.0999999999999</v>
      </c>
      <c r="E323" s="12">
        <f>E324</f>
        <v>722.0999999999999</v>
      </c>
      <c r="F323" s="12">
        <f>F324</f>
        <v>520</v>
      </c>
      <c r="G323" s="12">
        <f t="shared" si="56"/>
        <v>72.01218667774548</v>
      </c>
      <c r="H323" s="12">
        <f t="shared" si="57"/>
        <v>72.01218667774548</v>
      </c>
    </row>
    <row r="324" spans="1:8" ht="30">
      <c r="A324" s="10" t="s">
        <v>6</v>
      </c>
      <c r="B324" s="11" t="s">
        <v>516</v>
      </c>
      <c r="C324" s="11">
        <v>240</v>
      </c>
      <c r="D324" s="12">
        <f>'прил 4'!F574</f>
        <v>722.0999999999999</v>
      </c>
      <c r="E324" s="12">
        <f>'прил 4'!G574</f>
        <v>722.0999999999999</v>
      </c>
      <c r="F324" s="12">
        <f>'прил 4'!H574</f>
        <v>520</v>
      </c>
      <c r="G324" s="12">
        <f t="shared" si="56"/>
        <v>72.01218667774548</v>
      </c>
      <c r="H324" s="12">
        <f t="shared" si="57"/>
        <v>72.01218667774548</v>
      </c>
    </row>
    <row r="325" spans="1:8" ht="15">
      <c r="A325" s="10" t="s">
        <v>13</v>
      </c>
      <c r="B325" s="11" t="s">
        <v>516</v>
      </c>
      <c r="C325" s="11">
        <v>800</v>
      </c>
      <c r="D325" s="12">
        <f>D326</f>
        <v>10</v>
      </c>
      <c r="E325" s="12">
        <f>E326</f>
        <v>10</v>
      </c>
      <c r="F325" s="12">
        <f>F326</f>
        <v>1.3</v>
      </c>
      <c r="G325" s="12">
        <f t="shared" si="56"/>
        <v>13</v>
      </c>
      <c r="H325" s="12">
        <f t="shared" si="57"/>
        <v>13</v>
      </c>
    </row>
    <row r="326" spans="1:8" ht="15">
      <c r="A326" s="10" t="s">
        <v>14</v>
      </c>
      <c r="B326" s="11" t="s">
        <v>516</v>
      </c>
      <c r="C326" s="11">
        <v>850</v>
      </c>
      <c r="D326" s="12">
        <f>'прил 4'!F576</f>
        <v>10</v>
      </c>
      <c r="E326" s="12">
        <f>'прил 4'!G576</f>
        <v>10</v>
      </c>
      <c r="F326" s="12">
        <f>'прил 4'!H576</f>
        <v>1.3</v>
      </c>
      <c r="G326" s="12">
        <f t="shared" si="56"/>
        <v>13</v>
      </c>
      <c r="H326" s="12">
        <f t="shared" si="57"/>
        <v>13</v>
      </c>
    </row>
    <row r="327" spans="1:8" ht="30">
      <c r="A327" s="13" t="s">
        <v>381</v>
      </c>
      <c r="B327" s="11" t="s">
        <v>322</v>
      </c>
      <c r="C327" s="11"/>
      <c r="D327" s="12">
        <f aca="true" t="shared" si="66" ref="D327:F330">D328</f>
        <v>27582.200000000004</v>
      </c>
      <c r="E327" s="12">
        <f t="shared" si="66"/>
        <v>27582.200000000004</v>
      </c>
      <c r="F327" s="12">
        <f t="shared" si="66"/>
        <v>26100.200000000004</v>
      </c>
      <c r="G327" s="12">
        <f t="shared" si="56"/>
        <v>94.62696956732965</v>
      </c>
      <c r="H327" s="12">
        <f t="shared" si="57"/>
        <v>94.62696956732965</v>
      </c>
    </row>
    <row r="328" spans="1:8" ht="30">
      <c r="A328" s="14" t="s">
        <v>325</v>
      </c>
      <c r="B328" s="11" t="s">
        <v>323</v>
      </c>
      <c r="C328" s="11"/>
      <c r="D328" s="12">
        <f t="shared" si="66"/>
        <v>27582.200000000004</v>
      </c>
      <c r="E328" s="12">
        <f t="shared" si="66"/>
        <v>27582.200000000004</v>
      </c>
      <c r="F328" s="12">
        <f t="shared" si="66"/>
        <v>26100.200000000004</v>
      </c>
      <c r="G328" s="12">
        <f t="shared" si="56"/>
        <v>94.62696956732965</v>
      </c>
      <c r="H328" s="12">
        <f t="shared" si="57"/>
        <v>94.62696956732965</v>
      </c>
    </row>
    <row r="329" spans="1:8" ht="90">
      <c r="A329" s="14" t="s">
        <v>670</v>
      </c>
      <c r="B329" s="11" t="s">
        <v>324</v>
      </c>
      <c r="C329" s="11"/>
      <c r="D329" s="12">
        <f t="shared" si="66"/>
        <v>27582.200000000004</v>
      </c>
      <c r="E329" s="12">
        <f t="shared" si="66"/>
        <v>27582.200000000004</v>
      </c>
      <c r="F329" s="12">
        <f t="shared" si="66"/>
        <v>26100.200000000004</v>
      </c>
      <c r="G329" s="12">
        <f t="shared" si="56"/>
        <v>94.62696956732965</v>
      </c>
      <c r="H329" s="12">
        <f t="shared" si="57"/>
        <v>94.62696956732965</v>
      </c>
    </row>
    <row r="330" spans="1:8" ht="30">
      <c r="A330" s="13" t="s">
        <v>5</v>
      </c>
      <c r="B330" s="11" t="s">
        <v>324</v>
      </c>
      <c r="C330" s="11" t="s">
        <v>3</v>
      </c>
      <c r="D330" s="12">
        <f t="shared" si="66"/>
        <v>27582.200000000004</v>
      </c>
      <c r="E330" s="12">
        <f t="shared" si="66"/>
        <v>27582.200000000004</v>
      </c>
      <c r="F330" s="12">
        <f t="shared" si="66"/>
        <v>26100.200000000004</v>
      </c>
      <c r="G330" s="12">
        <f t="shared" si="56"/>
        <v>94.62696956732965</v>
      </c>
      <c r="H330" s="12">
        <f t="shared" si="57"/>
        <v>94.62696956732965</v>
      </c>
    </row>
    <row r="331" spans="1:8" ht="30">
      <c r="A331" s="13" t="s">
        <v>6</v>
      </c>
      <c r="B331" s="11" t="s">
        <v>324</v>
      </c>
      <c r="C331" s="11" t="s">
        <v>4</v>
      </c>
      <c r="D331" s="12">
        <f>'прил 4'!F42+'прил 4'!F361+'прил 4'!F408+'прил 4'!F659+'прил 4'!F741+'прил 4'!F511+'прил 4'!F908</f>
        <v>27582.200000000004</v>
      </c>
      <c r="E331" s="12">
        <f>'прил 4'!G42+'прил 4'!G361+'прил 4'!G408+'прил 4'!G659+'прил 4'!G741+'прил 4'!G511+'прил 4'!G908</f>
        <v>27582.200000000004</v>
      </c>
      <c r="F331" s="12">
        <f>'прил 4'!H42+'прил 4'!H361+'прил 4'!H408+'прил 4'!H659+'прил 4'!H741+'прил 4'!H511+'прил 4'!H908</f>
        <v>26100.200000000004</v>
      </c>
      <c r="G331" s="12">
        <f t="shared" si="56"/>
        <v>94.62696956732965</v>
      </c>
      <c r="H331" s="12">
        <f t="shared" si="57"/>
        <v>94.62696956732965</v>
      </c>
    </row>
    <row r="332" spans="1:8" ht="15">
      <c r="A332" s="14" t="s">
        <v>307</v>
      </c>
      <c r="B332" s="11" t="s">
        <v>308</v>
      </c>
      <c r="C332" s="11"/>
      <c r="D332" s="12">
        <f aca="true" t="shared" si="67" ref="D332:F333">D333</f>
        <v>14120</v>
      </c>
      <c r="E332" s="12">
        <f t="shared" si="67"/>
        <v>14120</v>
      </c>
      <c r="F332" s="12">
        <f t="shared" si="67"/>
        <v>11903.1</v>
      </c>
      <c r="G332" s="12">
        <f t="shared" si="56"/>
        <v>84.29957507082153</v>
      </c>
      <c r="H332" s="12">
        <f t="shared" si="57"/>
        <v>84.29957507082153</v>
      </c>
    </row>
    <row r="333" spans="1:8" ht="30">
      <c r="A333" s="14" t="s">
        <v>667</v>
      </c>
      <c r="B333" s="11" t="s">
        <v>552</v>
      </c>
      <c r="C333" s="11"/>
      <c r="D333" s="12">
        <f t="shared" si="67"/>
        <v>14120</v>
      </c>
      <c r="E333" s="12">
        <f t="shared" si="67"/>
        <v>14120</v>
      </c>
      <c r="F333" s="12">
        <f t="shared" si="67"/>
        <v>11903.1</v>
      </c>
      <c r="G333" s="12">
        <f t="shared" si="56"/>
        <v>84.29957507082153</v>
      </c>
      <c r="H333" s="12">
        <f t="shared" si="57"/>
        <v>84.29957507082153</v>
      </c>
    </row>
    <row r="334" spans="1:8" ht="30">
      <c r="A334" s="10" t="s">
        <v>230</v>
      </c>
      <c r="B334" s="11" t="s">
        <v>517</v>
      </c>
      <c r="C334" s="11"/>
      <c r="D334" s="12">
        <f>D335+D337+D339</f>
        <v>14120</v>
      </c>
      <c r="E334" s="12">
        <f>E335+E337+E339</f>
        <v>14120</v>
      </c>
      <c r="F334" s="12">
        <f>F335+F337+F339</f>
        <v>11903.1</v>
      </c>
      <c r="G334" s="12">
        <f t="shared" si="56"/>
        <v>84.29957507082153</v>
      </c>
      <c r="H334" s="12">
        <f t="shared" si="57"/>
        <v>84.29957507082153</v>
      </c>
    </row>
    <row r="335" spans="1:8" ht="60">
      <c r="A335" s="10" t="s">
        <v>0</v>
      </c>
      <c r="B335" s="11" t="s">
        <v>517</v>
      </c>
      <c r="C335" s="11">
        <v>100</v>
      </c>
      <c r="D335" s="12">
        <f>D336</f>
        <v>13233.7</v>
      </c>
      <c r="E335" s="12">
        <f>E336</f>
        <v>13233.7</v>
      </c>
      <c r="F335" s="12">
        <f>F336</f>
        <v>11407.8</v>
      </c>
      <c r="G335" s="12">
        <f t="shared" si="56"/>
        <v>86.20264929687086</v>
      </c>
      <c r="H335" s="12">
        <f t="shared" si="57"/>
        <v>86.20264929687086</v>
      </c>
    </row>
    <row r="336" spans="1:8" ht="15">
      <c r="A336" s="10" t="s">
        <v>22</v>
      </c>
      <c r="B336" s="11" t="s">
        <v>517</v>
      </c>
      <c r="C336" s="11">
        <v>110</v>
      </c>
      <c r="D336" s="12">
        <f>'прил 4'!F413</f>
        <v>13233.7</v>
      </c>
      <c r="E336" s="12">
        <f>'прил 4'!G413</f>
        <v>13233.7</v>
      </c>
      <c r="F336" s="12">
        <f>'прил 4'!H413</f>
        <v>11407.8</v>
      </c>
      <c r="G336" s="12">
        <f t="shared" si="56"/>
        <v>86.20264929687086</v>
      </c>
      <c r="H336" s="12">
        <f t="shared" si="57"/>
        <v>86.20264929687086</v>
      </c>
    </row>
    <row r="337" spans="1:8" ht="30">
      <c r="A337" s="10" t="s">
        <v>5</v>
      </c>
      <c r="B337" s="11" t="s">
        <v>517</v>
      </c>
      <c r="C337" s="11">
        <v>200</v>
      </c>
      <c r="D337" s="12">
        <f>D338</f>
        <v>826.3</v>
      </c>
      <c r="E337" s="12">
        <f>E338</f>
        <v>826.3</v>
      </c>
      <c r="F337" s="12">
        <f>F338</f>
        <v>452.6</v>
      </c>
      <c r="G337" s="12">
        <f t="shared" si="56"/>
        <v>54.7742950502239</v>
      </c>
      <c r="H337" s="12">
        <f t="shared" si="57"/>
        <v>54.7742950502239</v>
      </c>
    </row>
    <row r="338" spans="1:8" ht="30">
      <c r="A338" s="10" t="s">
        <v>6</v>
      </c>
      <c r="B338" s="11" t="s">
        <v>517</v>
      </c>
      <c r="C338" s="11">
        <v>240</v>
      </c>
      <c r="D338" s="12">
        <f>'прил 4'!F415</f>
        <v>826.3</v>
      </c>
      <c r="E338" s="12">
        <f>'прил 4'!G415</f>
        <v>826.3</v>
      </c>
      <c r="F338" s="12">
        <f>'прил 4'!H415</f>
        <v>452.6</v>
      </c>
      <c r="G338" s="12">
        <f t="shared" si="56"/>
        <v>54.7742950502239</v>
      </c>
      <c r="H338" s="12">
        <f t="shared" si="57"/>
        <v>54.7742950502239</v>
      </c>
    </row>
    <row r="339" spans="1:8" ht="15">
      <c r="A339" s="10" t="s">
        <v>13</v>
      </c>
      <c r="B339" s="11" t="s">
        <v>517</v>
      </c>
      <c r="C339" s="11">
        <v>800</v>
      </c>
      <c r="D339" s="12">
        <f>D340</f>
        <v>60</v>
      </c>
      <c r="E339" s="12">
        <f>E340</f>
        <v>60</v>
      </c>
      <c r="F339" s="12">
        <f>F340</f>
        <v>42.7</v>
      </c>
      <c r="G339" s="12">
        <f aca="true" t="shared" si="68" ref="G339:G402">F339/D339*100</f>
        <v>71.16666666666667</v>
      </c>
      <c r="H339" s="12">
        <f aca="true" t="shared" si="69" ref="H339:H402">F339/E339*100</f>
        <v>71.16666666666667</v>
      </c>
    </row>
    <row r="340" spans="1:8" ht="15">
      <c r="A340" s="10" t="s">
        <v>14</v>
      </c>
      <c r="B340" s="11" t="s">
        <v>517</v>
      </c>
      <c r="C340" s="11">
        <v>850</v>
      </c>
      <c r="D340" s="12">
        <f>'прил 4'!F417</f>
        <v>60</v>
      </c>
      <c r="E340" s="12">
        <f>'прил 4'!G417</f>
        <v>60</v>
      </c>
      <c r="F340" s="12">
        <f>'прил 4'!H417</f>
        <v>42.7</v>
      </c>
      <c r="G340" s="12">
        <f t="shared" si="68"/>
        <v>71.16666666666667</v>
      </c>
      <c r="H340" s="12">
        <f t="shared" si="69"/>
        <v>71.16666666666667</v>
      </c>
    </row>
    <row r="341" spans="1:8" ht="46.5">
      <c r="A341" s="43" t="s">
        <v>484</v>
      </c>
      <c r="B341" s="1" t="s">
        <v>176</v>
      </c>
      <c r="C341" s="1"/>
      <c r="D341" s="9">
        <f>D342+D374+D379</f>
        <v>137787.89999999997</v>
      </c>
      <c r="E341" s="9">
        <f>E342+E374+E379</f>
        <v>137787.89999999997</v>
      </c>
      <c r="F341" s="9">
        <f>F342+F374+F379</f>
        <v>126652.90000000001</v>
      </c>
      <c r="G341" s="9">
        <f t="shared" si="68"/>
        <v>91.91873887329733</v>
      </c>
      <c r="H341" s="9">
        <f t="shared" si="69"/>
        <v>91.91873887329733</v>
      </c>
    </row>
    <row r="342" spans="1:8" ht="15">
      <c r="A342" s="10" t="s">
        <v>111</v>
      </c>
      <c r="B342" s="11" t="s">
        <v>177</v>
      </c>
      <c r="C342" s="11"/>
      <c r="D342" s="12">
        <f>D343</f>
        <v>114709.09999999998</v>
      </c>
      <c r="E342" s="12">
        <f>E343</f>
        <v>114709.09999999998</v>
      </c>
      <c r="F342" s="12">
        <f>F343</f>
        <v>104680.40000000001</v>
      </c>
      <c r="G342" s="12">
        <f t="shared" si="68"/>
        <v>91.25727601384723</v>
      </c>
      <c r="H342" s="12">
        <f t="shared" si="69"/>
        <v>91.25727601384723</v>
      </c>
    </row>
    <row r="343" spans="1:8" ht="30">
      <c r="A343" s="14" t="s">
        <v>121</v>
      </c>
      <c r="B343" s="11" t="s">
        <v>179</v>
      </c>
      <c r="C343" s="11"/>
      <c r="D343" s="12">
        <f>D344+D354+D369+D359+D364</f>
        <v>114709.09999999998</v>
      </c>
      <c r="E343" s="12">
        <f>E344+E354+E369+E359+E364</f>
        <v>114709.09999999998</v>
      </c>
      <c r="F343" s="12">
        <f>F344+F354+F369+F359+F364</f>
        <v>104680.40000000001</v>
      </c>
      <c r="G343" s="12">
        <f t="shared" si="68"/>
        <v>91.25727601384723</v>
      </c>
      <c r="H343" s="12">
        <f t="shared" si="69"/>
        <v>91.25727601384723</v>
      </c>
    </row>
    <row r="344" spans="1:8" ht="30">
      <c r="A344" s="14" t="s">
        <v>167</v>
      </c>
      <c r="B344" s="11" t="s">
        <v>166</v>
      </c>
      <c r="C344" s="11"/>
      <c r="D344" s="12">
        <f>D345+D347+D351+D349</f>
        <v>106925.09999999998</v>
      </c>
      <c r="E344" s="12">
        <f>E345+E347+E351+E349</f>
        <v>106925.09999999998</v>
      </c>
      <c r="F344" s="12">
        <f>F345+F347+F351+F349</f>
        <v>97174.90000000001</v>
      </c>
      <c r="G344" s="12">
        <f t="shared" si="68"/>
        <v>90.8812804477153</v>
      </c>
      <c r="H344" s="12">
        <f t="shared" si="69"/>
        <v>90.8812804477153</v>
      </c>
    </row>
    <row r="345" spans="1:8" ht="60">
      <c r="A345" s="13" t="s">
        <v>0</v>
      </c>
      <c r="B345" s="11" t="s">
        <v>166</v>
      </c>
      <c r="C345" s="11" t="s">
        <v>228</v>
      </c>
      <c r="D345" s="12">
        <f>D346</f>
        <v>86905.4</v>
      </c>
      <c r="E345" s="12">
        <f>E346</f>
        <v>86905.4</v>
      </c>
      <c r="F345" s="12">
        <f>F346</f>
        <v>81274.90000000001</v>
      </c>
      <c r="G345" s="12">
        <f t="shared" si="68"/>
        <v>93.52111606413412</v>
      </c>
      <c r="H345" s="12">
        <f t="shared" si="69"/>
        <v>93.52111606413412</v>
      </c>
    </row>
    <row r="346" spans="1:8" ht="30">
      <c r="A346" s="13" t="s">
        <v>1</v>
      </c>
      <c r="B346" s="11" t="s">
        <v>166</v>
      </c>
      <c r="C346" s="11" t="s">
        <v>2</v>
      </c>
      <c r="D346" s="12">
        <f>'прил 4'!F48+'прил 4'!F77+'прил 4'!F118</f>
        <v>86905.4</v>
      </c>
      <c r="E346" s="12">
        <f>'прил 4'!G48+'прил 4'!G77+'прил 4'!G118</f>
        <v>86905.4</v>
      </c>
      <c r="F346" s="12">
        <f>'прил 4'!H48+'прил 4'!H77+'прил 4'!H118</f>
        <v>81274.90000000001</v>
      </c>
      <c r="G346" s="12">
        <f t="shared" si="68"/>
        <v>93.52111606413412</v>
      </c>
      <c r="H346" s="12">
        <f t="shared" si="69"/>
        <v>93.52111606413412</v>
      </c>
    </row>
    <row r="347" spans="1:8" ht="30">
      <c r="A347" s="13" t="s">
        <v>5</v>
      </c>
      <c r="B347" s="11" t="s">
        <v>166</v>
      </c>
      <c r="C347" s="11" t="s">
        <v>3</v>
      </c>
      <c r="D347" s="12">
        <f>D348</f>
        <v>16309.400000000001</v>
      </c>
      <c r="E347" s="12">
        <f>E348</f>
        <v>16309.400000000001</v>
      </c>
      <c r="F347" s="12">
        <f>F348</f>
        <v>12768.199999999999</v>
      </c>
      <c r="G347" s="12">
        <f t="shared" si="68"/>
        <v>78.28736802089591</v>
      </c>
      <c r="H347" s="12">
        <f t="shared" si="69"/>
        <v>78.28736802089591</v>
      </c>
    </row>
    <row r="348" spans="1:8" ht="30">
      <c r="A348" s="13" t="s">
        <v>6</v>
      </c>
      <c r="B348" s="11" t="s">
        <v>166</v>
      </c>
      <c r="C348" s="11" t="s">
        <v>4</v>
      </c>
      <c r="D348" s="12">
        <f>'прил 4'!F50+'прил 4'!F79+'прил 4'!F120</f>
        <v>16309.400000000001</v>
      </c>
      <c r="E348" s="12">
        <f>'прил 4'!G50+'прил 4'!G79+'прил 4'!G120</f>
        <v>16309.400000000001</v>
      </c>
      <c r="F348" s="12">
        <f>'прил 4'!H50+'прил 4'!H79+'прил 4'!H120</f>
        <v>12768.199999999999</v>
      </c>
      <c r="G348" s="12">
        <f t="shared" si="68"/>
        <v>78.28736802089591</v>
      </c>
      <c r="H348" s="12">
        <f t="shared" si="69"/>
        <v>78.28736802089591</v>
      </c>
    </row>
    <row r="349" spans="1:8" ht="15">
      <c r="A349" s="10" t="s">
        <v>9</v>
      </c>
      <c r="B349" s="11" t="s">
        <v>166</v>
      </c>
      <c r="C349" s="11" t="s">
        <v>7</v>
      </c>
      <c r="D349" s="12">
        <f>D350</f>
        <v>495.40000000000003</v>
      </c>
      <c r="E349" s="12">
        <f>E350</f>
        <v>495.40000000000003</v>
      </c>
      <c r="F349" s="12">
        <f>F350</f>
        <v>495.3</v>
      </c>
      <c r="G349" s="12">
        <f t="shared" si="68"/>
        <v>99.97981429148163</v>
      </c>
      <c r="H349" s="12">
        <f t="shared" si="69"/>
        <v>99.97981429148163</v>
      </c>
    </row>
    <row r="350" spans="1:8" ht="30">
      <c r="A350" s="13" t="s">
        <v>10</v>
      </c>
      <c r="B350" s="11" t="s">
        <v>166</v>
      </c>
      <c r="C350" s="11" t="s">
        <v>8</v>
      </c>
      <c r="D350" s="12">
        <f>'прил 4'!F52+'прил 4'!F122</f>
        <v>495.40000000000003</v>
      </c>
      <c r="E350" s="12">
        <f>'прил 4'!G52+'прил 4'!G122</f>
        <v>495.40000000000003</v>
      </c>
      <c r="F350" s="12">
        <f>'прил 4'!H52+'прил 4'!H122</f>
        <v>495.3</v>
      </c>
      <c r="G350" s="12">
        <f t="shared" si="68"/>
        <v>99.97981429148163</v>
      </c>
      <c r="H350" s="12">
        <f t="shared" si="69"/>
        <v>99.97981429148163</v>
      </c>
    </row>
    <row r="351" spans="1:8" ht="15">
      <c r="A351" s="13" t="s">
        <v>13</v>
      </c>
      <c r="B351" s="11" t="s">
        <v>166</v>
      </c>
      <c r="C351" s="11" t="s">
        <v>11</v>
      </c>
      <c r="D351" s="12">
        <f>D352+D353</f>
        <v>3214.9</v>
      </c>
      <c r="E351" s="12">
        <f>E352+E353</f>
        <v>3214.9</v>
      </c>
      <c r="F351" s="12">
        <f>F352+F353</f>
        <v>2636.5</v>
      </c>
      <c r="G351" s="12">
        <f t="shared" si="68"/>
        <v>82.00877165697223</v>
      </c>
      <c r="H351" s="12">
        <f t="shared" si="69"/>
        <v>82.00877165697223</v>
      </c>
    </row>
    <row r="352" spans="1:8" ht="15">
      <c r="A352" s="10" t="s">
        <v>14</v>
      </c>
      <c r="B352" s="11" t="s">
        <v>166</v>
      </c>
      <c r="C352" s="11" t="s">
        <v>12</v>
      </c>
      <c r="D352" s="12">
        <f>'прил 4'!F54+'прил 4'!F81+'прил 4'!F124</f>
        <v>3124.9</v>
      </c>
      <c r="E352" s="12">
        <f>'прил 4'!G54+'прил 4'!G81+'прил 4'!G124</f>
        <v>3124.9</v>
      </c>
      <c r="F352" s="12">
        <f>'прил 4'!H54+'прил 4'!H81+'прил 4'!H124</f>
        <v>2636.5</v>
      </c>
      <c r="G352" s="12">
        <f t="shared" si="68"/>
        <v>84.3706998623956</v>
      </c>
      <c r="H352" s="12">
        <f t="shared" si="69"/>
        <v>84.3706998623956</v>
      </c>
    </row>
    <row r="353" spans="1:8" ht="30">
      <c r="A353" s="10" t="s">
        <v>386</v>
      </c>
      <c r="B353" s="11" t="s">
        <v>166</v>
      </c>
      <c r="C353" s="11" t="s">
        <v>385</v>
      </c>
      <c r="D353" s="12">
        <f>'прил 4'!F55</f>
        <v>90</v>
      </c>
      <c r="E353" s="12">
        <f>'прил 4'!G55</f>
        <v>90</v>
      </c>
      <c r="F353" s="12">
        <f>'прил 4'!H55</f>
        <v>0</v>
      </c>
      <c r="G353" s="12">
        <f t="shared" si="68"/>
        <v>0</v>
      </c>
      <c r="H353" s="12">
        <f t="shared" si="69"/>
        <v>0</v>
      </c>
    </row>
    <row r="354" spans="1:8" ht="60">
      <c r="A354" s="10" t="s">
        <v>326</v>
      </c>
      <c r="B354" s="11" t="s">
        <v>115</v>
      </c>
      <c r="C354" s="11"/>
      <c r="D354" s="12">
        <f>D355+D357</f>
        <v>4423</v>
      </c>
      <c r="E354" s="12">
        <f>E355+E357</f>
        <v>4423</v>
      </c>
      <c r="F354" s="12">
        <f>F355+F357</f>
        <v>4294.1</v>
      </c>
      <c r="G354" s="12">
        <f t="shared" si="68"/>
        <v>97.0856884467556</v>
      </c>
      <c r="H354" s="12">
        <f t="shared" si="69"/>
        <v>97.0856884467556</v>
      </c>
    </row>
    <row r="355" spans="1:8" ht="60">
      <c r="A355" s="13" t="s">
        <v>0</v>
      </c>
      <c r="B355" s="11" t="s">
        <v>115</v>
      </c>
      <c r="C355" s="11" t="s">
        <v>228</v>
      </c>
      <c r="D355" s="12">
        <f>D356</f>
        <v>4085</v>
      </c>
      <c r="E355" s="12">
        <f>E356</f>
        <v>4085</v>
      </c>
      <c r="F355" s="12">
        <f>F356</f>
        <v>4003.5</v>
      </c>
      <c r="G355" s="12">
        <f t="shared" si="68"/>
        <v>98.00489596083231</v>
      </c>
      <c r="H355" s="12">
        <f t="shared" si="69"/>
        <v>98.00489596083231</v>
      </c>
    </row>
    <row r="356" spans="1:8" ht="30">
      <c r="A356" s="13" t="s">
        <v>1</v>
      </c>
      <c r="B356" s="11" t="s">
        <v>115</v>
      </c>
      <c r="C356" s="11" t="s">
        <v>2</v>
      </c>
      <c r="D356" s="12">
        <f>'прил 4'!F193</f>
        <v>4085</v>
      </c>
      <c r="E356" s="12">
        <f>'прил 4'!G193</f>
        <v>4085</v>
      </c>
      <c r="F356" s="12">
        <f>'прил 4'!H193</f>
        <v>4003.5</v>
      </c>
      <c r="G356" s="12">
        <f t="shared" si="68"/>
        <v>98.00489596083231</v>
      </c>
      <c r="H356" s="12">
        <f t="shared" si="69"/>
        <v>98.00489596083231</v>
      </c>
    </row>
    <row r="357" spans="1:8" ht="30">
      <c r="A357" s="13" t="s">
        <v>5</v>
      </c>
      <c r="B357" s="11" t="s">
        <v>115</v>
      </c>
      <c r="C357" s="11" t="s">
        <v>3</v>
      </c>
      <c r="D357" s="12">
        <f>D358</f>
        <v>338</v>
      </c>
      <c r="E357" s="12">
        <f>E358</f>
        <v>338</v>
      </c>
      <c r="F357" s="12">
        <f>F358</f>
        <v>290.6</v>
      </c>
      <c r="G357" s="12">
        <f t="shared" si="68"/>
        <v>85.97633136094676</v>
      </c>
      <c r="H357" s="12">
        <f t="shared" si="69"/>
        <v>85.97633136094676</v>
      </c>
    </row>
    <row r="358" spans="1:8" ht="30">
      <c r="A358" s="13" t="s">
        <v>6</v>
      </c>
      <c r="B358" s="11" t="s">
        <v>115</v>
      </c>
      <c r="C358" s="11" t="s">
        <v>4</v>
      </c>
      <c r="D358" s="12">
        <f>'прил 4'!F195</f>
        <v>338</v>
      </c>
      <c r="E358" s="12">
        <f>'прил 4'!G195</f>
        <v>338</v>
      </c>
      <c r="F358" s="12">
        <f>'прил 4'!H195</f>
        <v>290.6</v>
      </c>
      <c r="G358" s="12">
        <f t="shared" si="68"/>
        <v>85.97633136094676</v>
      </c>
      <c r="H358" s="12">
        <f t="shared" si="69"/>
        <v>85.97633136094676</v>
      </c>
    </row>
    <row r="359" spans="1:8" ht="90">
      <c r="A359" s="10" t="s">
        <v>328</v>
      </c>
      <c r="B359" s="11" t="s">
        <v>238</v>
      </c>
      <c r="C359" s="11"/>
      <c r="D359" s="12">
        <f>D360+D362</f>
        <v>235.00000000000003</v>
      </c>
      <c r="E359" s="12">
        <f>E360+E362</f>
        <v>235.00000000000003</v>
      </c>
      <c r="F359" s="12">
        <f>F360+F362</f>
        <v>184.3</v>
      </c>
      <c r="G359" s="12">
        <f t="shared" si="68"/>
        <v>78.42553191489361</v>
      </c>
      <c r="H359" s="12">
        <f t="shared" si="69"/>
        <v>78.42553191489361</v>
      </c>
    </row>
    <row r="360" spans="1:8" ht="60">
      <c r="A360" s="10" t="s">
        <v>0</v>
      </c>
      <c r="B360" s="11" t="s">
        <v>238</v>
      </c>
      <c r="C360" s="11" t="s">
        <v>228</v>
      </c>
      <c r="D360" s="12">
        <f>D361</f>
        <v>184.60000000000002</v>
      </c>
      <c r="E360" s="12">
        <f>E361</f>
        <v>184.60000000000002</v>
      </c>
      <c r="F360" s="12">
        <f>F361</f>
        <v>184.3</v>
      </c>
      <c r="G360" s="12">
        <f t="shared" si="68"/>
        <v>99.83748645720476</v>
      </c>
      <c r="H360" s="12">
        <f t="shared" si="69"/>
        <v>99.83748645720476</v>
      </c>
    </row>
    <row r="361" spans="1:8" ht="30">
      <c r="A361" s="10" t="s">
        <v>1</v>
      </c>
      <c r="B361" s="11" t="s">
        <v>238</v>
      </c>
      <c r="C361" s="11" t="s">
        <v>2</v>
      </c>
      <c r="D361" s="12">
        <f>'прил 4'!F423</f>
        <v>184.60000000000002</v>
      </c>
      <c r="E361" s="12">
        <f>'прил 4'!G423</f>
        <v>184.60000000000002</v>
      </c>
      <c r="F361" s="12">
        <f>'прил 4'!H423</f>
        <v>184.3</v>
      </c>
      <c r="G361" s="12">
        <f t="shared" si="68"/>
        <v>99.83748645720476</v>
      </c>
      <c r="H361" s="12">
        <f t="shared" si="69"/>
        <v>99.83748645720476</v>
      </c>
    </row>
    <row r="362" spans="1:8" ht="30">
      <c r="A362" s="10" t="s">
        <v>5</v>
      </c>
      <c r="B362" s="11" t="s">
        <v>238</v>
      </c>
      <c r="C362" s="11" t="s">
        <v>3</v>
      </c>
      <c r="D362" s="12">
        <f>D363</f>
        <v>50.400000000000006</v>
      </c>
      <c r="E362" s="12">
        <f>E363</f>
        <v>50.400000000000006</v>
      </c>
      <c r="F362" s="12">
        <f>F363</f>
        <v>0</v>
      </c>
      <c r="G362" s="12">
        <f t="shared" si="68"/>
        <v>0</v>
      </c>
      <c r="H362" s="12">
        <f t="shared" si="69"/>
        <v>0</v>
      </c>
    </row>
    <row r="363" spans="1:8" ht="30">
      <c r="A363" s="10" t="s">
        <v>6</v>
      </c>
      <c r="B363" s="11" t="s">
        <v>238</v>
      </c>
      <c r="C363" s="11" t="s">
        <v>4</v>
      </c>
      <c r="D363" s="12">
        <f>'прил 4'!F425</f>
        <v>50.400000000000006</v>
      </c>
      <c r="E363" s="12">
        <f>'прил 4'!G425</f>
        <v>50.400000000000006</v>
      </c>
      <c r="F363" s="12">
        <f>'прил 4'!H425</f>
        <v>0</v>
      </c>
      <c r="G363" s="12">
        <f t="shared" si="68"/>
        <v>0</v>
      </c>
      <c r="H363" s="12">
        <f t="shared" si="69"/>
        <v>0</v>
      </c>
    </row>
    <row r="364" spans="1:8" ht="30">
      <c r="A364" s="13" t="s">
        <v>331</v>
      </c>
      <c r="B364" s="11" t="s">
        <v>262</v>
      </c>
      <c r="C364" s="11"/>
      <c r="D364" s="12">
        <f>D365+D367</f>
        <v>1011</v>
      </c>
      <c r="E364" s="12">
        <f>E365+E367</f>
        <v>1011</v>
      </c>
      <c r="F364" s="12">
        <f>F365+F367</f>
        <v>1002.4</v>
      </c>
      <c r="G364" s="12">
        <f t="shared" si="68"/>
        <v>99.14935707220573</v>
      </c>
      <c r="H364" s="12">
        <f t="shared" si="69"/>
        <v>99.14935707220573</v>
      </c>
    </row>
    <row r="365" spans="1:8" ht="60">
      <c r="A365" s="10" t="s">
        <v>0</v>
      </c>
      <c r="B365" s="11" t="s">
        <v>262</v>
      </c>
      <c r="C365" s="11" t="s">
        <v>228</v>
      </c>
      <c r="D365" s="12">
        <f>D366</f>
        <v>954.8</v>
      </c>
      <c r="E365" s="12">
        <f>E366</f>
        <v>954.8</v>
      </c>
      <c r="F365" s="12">
        <f>F366</f>
        <v>946.8</v>
      </c>
      <c r="G365" s="12">
        <f t="shared" si="68"/>
        <v>99.16212819438626</v>
      </c>
      <c r="H365" s="12">
        <f t="shared" si="69"/>
        <v>99.16212819438626</v>
      </c>
    </row>
    <row r="366" spans="1:8" ht="30">
      <c r="A366" s="10" t="s">
        <v>1</v>
      </c>
      <c r="B366" s="11" t="s">
        <v>262</v>
      </c>
      <c r="C366" s="11" t="s">
        <v>2</v>
      </c>
      <c r="D366" s="12">
        <f>'прил 4'!F127</f>
        <v>954.8</v>
      </c>
      <c r="E366" s="12">
        <f>'прил 4'!G127</f>
        <v>954.8</v>
      </c>
      <c r="F366" s="12">
        <f>'прил 4'!H127</f>
        <v>946.8</v>
      </c>
      <c r="G366" s="12">
        <f t="shared" si="68"/>
        <v>99.16212819438626</v>
      </c>
      <c r="H366" s="12">
        <f t="shared" si="69"/>
        <v>99.16212819438626</v>
      </c>
    </row>
    <row r="367" spans="1:8" ht="30">
      <c r="A367" s="13" t="s">
        <v>5</v>
      </c>
      <c r="B367" s="11" t="s">
        <v>262</v>
      </c>
      <c r="C367" s="11" t="s">
        <v>3</v>
      </c>
      <c r="D367" s="12">
        <f>D368</f>
        <v>56.2</v>
      </c>
      <c r="E367" s="12">
        <f>E368</f>
        <v>56.2</v>
      </c>
      <c r="F367" s="12">
        <f>F368</f>
        <v>55.6</v>
      </c>
      <c r="G367" s="12">
        <f t="shared" si="68"/>
        <v>98.932384341637</v>
      </c>
      <c r="H367" s="12">
        <f t="shared" si="69"/>
        <v>98.932384341637</v>
      </c>
    </row>
    <row r="368" spans="1:8" ht="30">
      <c r="A368" s="13" t="s">
        <v>6</v>
      </c>
      <c r="B368" s="11" t="s">
        <v>262</v>
      </c>
      <c r="C368" s="11" t="s">
        <v>4</v>
      </c>
      <c r="D368" s="12">
        <f>'прил 4'!F129</f>
        <v>56.2</v>
      </c>
      <c r="E368" s="12">
        <f>'прил 4'!G129</f>
        <v>56.2</v>
      </c>
      <c r="F368" s="12">
        <f>'прил 4'!H129</f>
        <v>55.6</v>
      </c>
      <c r="G368" s="12">
        <f t="shared" si="68"/>
        <v>98.932384341637</v>
      </c>
      <c r="H368" s="12">
        <f t="shared" si="69"/>
        <v>98.932384341637</v>
      </c>
    </row>
    <row r="369" spans="1:8" ht="30">
      <c r="A369" s="15" t="s">
        <v>642</v>
      </c>
      <c r="B369" s="11" t="s">
        <v>116</v>
      </c>
      <c r="C369" s="11"/>
      <c r="D369" s="12">
        <f>D370+D372</f>
        <v>2115</v>
      </c>
      <c r="E369" s="12">
        <f>E370+E372</f>
        <v>2115</v>
      </c>
      <c r="F369" s="12">
        <f>F370+F372</f>
        <v>2024.7</v>
      </c>
      <c r="G369" s="12">
        <f t="shared" si="68"/>
        <v>95.73049645390071</v>
      </c>
      <c r="H369" s="12">
        <f t="shared" si="69"/>
        <v>95.73049645390071</v>
      </c>
    </row>
    <row r="370" spans="1:8" ht="60">
      <c r="A370" s="13" t="s">
        <v>0</v>
      </c>
      <c r="B370" s="11" t="s">
        <v>116</v>
      </c>
      <c r="C370" s="11" t="s">
        <v>228</v>
      </c>
      <c r="D370" s="12">
        <f>D371</f>
        <v>1711.2</v>
      </c>
      <c r="E370" s="12">
        <f>E371</f>
        <v>1711.2</v>
      </c>
      <c r="F370" s="12">
        <f>F371</f>
        <v>1696.2</v>
      </c>
      <c r="G370" s="12">
        <f t="shared" si="68"/>
        <v>99.1234221598878</v>
      </c>
      <c r="H370" s="12">
        <f t="shared" si="69"/>
        <v>99.1234221598878</v>
      </c>
    </row>
    <row r="371" spans="1:8" ht="30">
      <c r="A371" s="13" t="s">
        <v>1</v>
      </c>
      <c r="B371" s="11" t="s">
        <v>116</v>
      </c>
      <c r="C371" s="11" t="s">
        <v>2</v>
      </c>
      <c r="D371" s="12">
        <f>'прил 4'!F58</f>
        <v>1711.2</v>
      </c>
      <c r="E371" s="12">
        <f>'прил 4'!G58</f>
        <v>1711.2</v>
      </c>
      <c r="F371" s="12">
        <f>'прил 4'!H58</f>
        <v>1696.2</v>
      </c>
      <c r="G371" s="12">
        <f t="shared" si="68"/>
        <v>99.1234221598878</v>
      </c>
      <c r="H371" s="12">
        <f t="shared" si="69"/>
        <v>99.1234221598878</v>
      </c>
    </row>
    <row r="372" spans="1:8" ht="30">
      <c r="A372" s="13" t="s">
        <v>5</v>
      </c>
      <c r="B372" s="11" t="s">
        <v>116</v>
      </c>
      <c r="C372" s="11" t="s">
        <v>3</v>
      </c>
      <c r="D372" s="12">
        <f>D373</f>
        <v>403.8</v>
      </c>
      <c r="E372" s="12">
        <f>E373</f>
        <v>403.8</v>
      </c>
      <c r="F372" s="12">
        <f>F373</f>
        <v>328.5</v>
      </c>
      <c r="G372" s="12">
        <f t="shared" si="68"/>
        <v>81.35215453194651</v>
      </c>
      <c r="H372" s="12">
        <f t="shared" si="69"/>
        <v>81.35215453194651</v>
      </c>
    </row>
    <row r="373" spans="1:8" ht="30">
      <c r="A373" s="13" t="s">
        <v>6</v>
      </c>
      <c r="B373" s="11" t="s">
        <v>116</v>
      </c>
      <c r="C373" s="11" t="s">
        <v>4</v>
      </c>
      <c r="D373" s="12">
        <f>'прил 4'!F60</f>
        <v>403.8</v>
      </c>
      <c r="E373" s="12">
        <f>'прил 4'!G60</f>
        <v>403.8</v>
      </c>
      <c r="F373" s="12">
        <f>'прил 4'!H60</f>
        <v>328.5</v>
      </c>
      <c r="G373" s="12">
        <f t="shared" si="68"/>
        <v>81.35215453194651</v>
      </c>
      <c r="H373" s="12">
        <f t="shared" si="69"/>
        <v>81.35215453194651</v>
      </c>
    </row>
    <row r="374" spans="1:8" ht="15">
      <c r="A374" s="14" t="s">
        <v>112</v>
      </c>
      <c r="B374" s="11" t="s">
        <v>178</v>
      </c>
      <c r="C374" s="11"/>
      <c r="D374" s="12">
        <f aca="true" t="shared" si="70" ref="D374:F377">D375</f>
        <v>16360</v>
      </c>
      <c r="E374" s="12">
        <f t="shared" si="70"/>
        <v>16360</v>
      </c>
      <c r="F374" s="12">
        <f t="shared" si="70"/>
        <v>15820</v>
      </c>
      <c r="G374" s="12">
        <f t="shared" si="68"/>
        <v>96.69926650366747</v>
      </c>
      <c r="H374" s="12">
        <f t="shared" si="69"/>
        <v>96.69926650366747</v>
      </c>
    </row>
    <row r="375" spans="1:8" ht="30">
      <c r="A375" s="13" t="s">
        <v>183</v>
      </c>
      <c r="B375" s="11" t="s">
        <v>518</v>
      </c>
      <c r="C375" s="11"/>
      <c r="D375" s="12">
        <f t="shared" si="70"/>
        <v>16360</v>
      </c>
      <c r="E375" s="12">
        <f t="shared" si="70"/>
        <v>16360</v>
      </c>
      <c r="F375" s="12">
        <f t="shared" si="70"/>
        <v>15820</v>
      </c>
      <c r="G375" s="12">
        <f t="shared" si="68"/>
        <v>96.69926650366747</v>
      </c>
      <c r="H375" s="12">
        <f t="shared" si="69"/>
        <v>96.69926650366747</v>
      </c>
    </row>
    <row r="376" spans="1:8" ht="30">
      <c r="A376" s="13" t="s">
        <v>180</v>
      </c>
      <c r="B376" s="11" t="s">
        <v>519</v>
      </c>
      <c r="C376" s="11"/>
      <c r="D376" s="12">
        <f t="shared" si="70"/>
        <v>16360</v>
      </c>
      <c r="E376" s="12">
        <f t="shared" si="70"/>
        <v>16360</v>
      </c>
      <c r="F376" s="12">
        <f t="shared" si="70"/>
        <v>15820</v>
      </c>
      <c r="G376" s="12">
        <f t="shared" si="68"/>
        <v>96.69926650366747</v>
      </c>
      <c r="H376" s="12">
        <f t="shared" si="69"/>
        <v>96.69926650366747</v>
      </c>
    </row>
    <row r="377" spans="1:8" ht="15">
      <c r="A377" s="14" t="s">
        <v>25</v>
      </c>
      <c r="B377" s="11" t="s">
        <v>519</v>
      </c>
      <c r="C377" s="11" t="s">
        <v>23</v>
      </c>
      <c r="D377" s="12">
        <f t="shared" si="70"/>
        <v>16360</v>
      </c>
      <c r="E377" s="12">
        <f t="shared" si="70"/>
        <v>16360</v>
      </c>
      <c r="F377" s="12">
        <f t="shared" si="70"/>
        <v>15820</v>
      </c>
      <c r="G377" s="12">
        <f t="shared" si="68"/>
        <v>96.69926650366747</v>
      </c>
      <c r="H377" s="12">
        <f t="shared" si="69"/>
        <v>96.69926650366747</v>
      </c>
    </row>
    <row r="378" spans="1:8" ht="15">
      <c r="A378" s="14" t="s">
        <v>75</v>
      </c>
      <c r="B378" s="11" t="s">
        <v>519</v>
      </c>
      <c r="C378" s="11" t="s">
        <v>24</v>
      </c>
      <c r="D378" s="12">
        <f>'прил 4'!F1096</f>
        <v>16360</v>
      </c>
      <c r="E378" s="12">
        <f>'прил 4'!G1096</f>
        <v>16360</v>
      </c>
      <c r="F378" s="12">
        <f>'прил 4'!H1096</f>
        <v>15820</v>
      </c>
      <c r="G378" s="12">
        <f t="shared" si="68"/>
        <v>96.69926650366747</v>
      </c>
      <c r="H378" s="12">
        <f t="shared" si="69"/>
        <v>96.69926650366747</v>
      </c>
    </row>
    <row r="379" spans="1:8" ht="15">
      <c r="A379" s="14" t="s">
        <v>129</v>
      </c>
      <c r="B379" s="11" t="s">
        <v>485</v>
      </c>
      <c r="C379" s="11"/>
      <c r="D379" s="12">
        <f aca="true" t="shared" si="71" ref="D379:F382">D380</f>
        <v>6718.8</v>
      </c>
      <c r="E379" s="12">
        <f t="shared" si="71"/>
        <v>6718.8</v>
      </c>
      <c r="F379" s="12">
        <f t="shared" si="71"/>
        <v>6152.5</v>
      </c>
      <c r="G379" s="12">
        <f t="shared" si="68"/>
        <v>91.57141156158838</v>
      </c>
      <c r="H379" s="12">
        <f t="shared" si="69"/>
        <v>91.57141156158838</v>
      </c>
    </row>
    <row r="380" spans="1:8" ht="30">
      <c r="A380" s="13" t="s">
        <v>184</v>
      </c>
      <c r="B380" s="11" t="s">
        <v>486</v>
      </c>
      <c r="C380" s="11"/>
      <c r="D380" s="12">
        <f t="shared" si="71"/>
        <v>6718.8</v>
      </c>
      <c r="E380" s="12">
        <f t="shared" si="71"/>
        <v>6718.8</v>
      </c>
      <c r="F380" s="12">
        <f t="shared" si="71"/>
        <v>6152.5</v>
      </c>
      <c r="G380" s="12">
        <f t="shared" si="68"/>
        <v>91.57141156158838</v>
      </c>
      <c r="H380" s="12">
        <f t="shared" si="69"/>
        <v>91.57141156158838</v>
      </c>
    </row>
    <row r="381" spans="1:8" ht="45">
      <c r="A381" s="14" t="s">
        <v>487</v>
      </c>
      <c r="B381" s="11" t="s">
        <v>488</v>
      </c>
      <c r="C381" s="11"/>
      <c r="D381" s="12">
        <f t="shared" si="71"/>
        <v>6718.8</v>
      </c>
      <c r="E381" s="12">
        <f t="shared" si="71"/>
        <v>6718.8</v>
      </c>
      <c r="F381" s="12">
        <f t="shared" si="71"/>
        <v>6152.5</v>
      </c>
      <c r="G381" s="12">
        <f t="shared" si="68"/>
        <v>91.57141156158838</v>
      </c>
      <c r="H381" s="12">
        <f t="shared" si="69"/>
        <v>91.57141156158838</v>
      </c>
    </row>
    <row r="382" spans="1:8" ht="15">
      <c r="A382" s="10" t="s">
        <v>9</v>
      </c>
      <c r="B382" s="11" t="s">
        <v>488</v>
      </c>
      <c r="C382" s="11" t="s">
        <v>7</v>
      </c>
      <c r="D382" s="12">
        <f t="shared" si="71"/>
        <v>6718.8</v>
      </c>
      <c r="E382" s="12">
        <f t="shared" si="71"/>
        <v>6718.8</v>
      </c>
      <c r="F382" s="12">
        <f t="shared" si="71"/>
        <v>6152.5</v>
      </c>
      <c r="G382" s="12">
        <f t="shared" si="68"/>
        <v>91.57141156158838</v>
      </c>
      <c r="H382" s="12">
        <f t="shared" si="69"/>
        <v>91.57141156158838</v>
      </c>
    </row>
    <row r="383" spans="1:8" ht="30">
      <c r="A383" s="16" t="s">
        <v>10</v>
      </c>
      <c r="B383" s="11" t="s">
        <v>488</v>
      </c>
      <c r="C383" s="20" t="s">
        <v>8</v>
      </c>
      <c r="D383" s="12">
        <f>'прил 4'!F953</f>
        <v>6718.8</v>
      </c>
      <c r="E383" s="12">
        <f>'прил 4'!G953</f>
        <v>6718.8</v>
      </c>
      <c r="F383" s="12">
        <f>'прил 4'!H953</f>
        <v>6152.5</v>
      </c>
      <c r="G383" s="12">
        <f t="shared" si="68"/>
        <v>91.57141156158838</v>
      </c>
      <c r="H383" s="12">
        <f t="shared" si="69"/>
        <v>91.57141156158838</v>
      </c>
    </row>
    <row r="384" spans="1:8" ht="62.25">
      <c r="A384" s="43" t="s">
        <v>522</v>
      </c>
      <c r="B384" s="19" t="s">
        <v>215</v>
      </c>
      <c r="C384" s="1"/>
      <c r="D384" s="9">
        <f>D385+D393+D402</f>
        <v>8650.5</v>
      </c>
      <c r="E384" s="9">
        <f>E385+E393+E402</f>
        <v>8650.5</v>
      </c>
      <c r="F384" s="9">
        <f>F385+F393+F402</f>
        <v>8245.2</v>
      </c>
      <c r="G384" s="9">
        <f t="shared" si="68"/>
        <v>95.31472169238772</v>
      </c>
      <c r="H384" s="9">
        <f t="shared" si="69"/>
        <v>95.31472169238772</v>
      </c>
    </row>
    <row r="385" spans="1:8" ht="15">
      <c r="A385" s="14" t="s">
        <v>127</v>
      </c>
      <c r="B385" s="20" t="s">
        <v>216</v>
      </c>
      <c r="C385" s="11"/>
      <c r="D385" s="12">
        <f>D386</f>
        <v>750</v>
      </c>
      <c r="E385" s="12">
        <f>E386</f>
        <v>750</v>
      </c>
      <c r="F385" s="12">
        <f>F386</f>
        <v>722.6</v>
      </c>
      <c r="G385" s="12">
        <f t="shared" si="68"/>
        <v>96.34666666666666</v>
      </c>
      <c r="H385" s="12">
        <f t="shared" si="69"/>
        <v>96.34666666666666</v>
      </c>
    </row>
    <row r="386" spans="1:8" ht="45">
      <c r="A386" s="16" t="s">
        <v>656</v>
      </c>
      <c r="B386" s="11" t="s">
        <v>523</v>
      </c>
      <c r="C386" s="11"/>
      <c r="D386" s="12">
        <f>D387+D390</f>
        <v>750</v>
      </c>
      <c r="E386" s="12">
        <f>E387+E390</f>
        <v>750</v>
      </c>
      <c r="F386" s="12">
        <f>F387+F390</f>
        <v>722.6</v>
      </c>
      <c r="G386" s="12">
        <f t="shared" si="68"/>
        <v>96.34666666666666</v>
      </c>
      <c r="H386" s="12">
        <f t="shared" si="69"/>
        <v>96.34666666666666</v>
      </c>
    </row>
    <row r="387" spans="1:8" ht="45">
      <c r="A387" s="13" t="s">
        <v>524</v>
      </c>
      <c r="B387" s="11" t="s">
        <v>525</v>
      </c>
      <c r="C387" s="11"/>
      <c r="D387" s="12">
        <f aca="true" t="shared" si="72" ref="D387:F388">D388</f>
        <v>200</v>
      </c>
      <c r="E387" s="12">
        <f t="shared" si="72"/>
        <v>200</v>
      </c>
      <c r="F387" s="12">
        <f t="shared" si="72"/>
        <v>197</v>
      </c>
      <c r="G387" s="12">
        <f t="shared" si="68"/>
        <v>98.5</v>
      </c>
      <c r="H387" s="12">
        <f t="shared" si="69"/>
        <v>98.5</v>
      </c>
    </row>
    <row r="388" spans="1:8" ht="30">
      <c r="A388" s="13" t="s">
        <v>21</v>
      </c>
      <c r="B388" s="11" t="s">
        <v>525</v>
      </c>
      <c r="C388" s="11" t="s">
        <v>20</v>
      </c>
      <c r="D388" s="12">
        <f t="shared" si="72"/>
        <v>200</v>
      </c>
      <c r="E388" s="12">
        <f t="shared" si="72"/>
        <v>200</v>
      </c>
      <c r="F388" s="12">
        <f t="shared" si="72"/>
        <v>197</v>
      </c>
      <c r="G388" s="12">
        <f t="shared" si="68"/>
        <v>98.5</v>
      </c>
      <c r="H388" s="12">
        <f t="shared" si="69"/>
        <v>98.5</v>
      </c>
    </row>
    <row r="389" spans="1:8" ht="15">
      <c r="A389" s="13" t="s">
        <v>87</v>
      </c>
      <c r="B389" s="11" t="s">
        <v>525</v>
      </c>
      <c r="C389" s="11" t="s">
        <v>72</v>
      </c>
      <c r="D389" s="12">
        <f>'прил 4'!F665</f>
        <v>200</v>
      </c>
      <c r="E389" s="12">
        <f>'прил 4'!G665</f>
        <v>200</v>
      </c>
      <c r="F389" s="12">
        <f>'прил 4'!H665</f>
        <v>197</v>
      </c>
      <c r="G389" s="12">
        <f t="shared" si="68"/>
        <v>98.5</v>
      </c>
      <c r="H389" s="12">
        <f t="shared" si="69"/>
        <v>98.5</v>
      </c>
    </row>
    <row r="390" spans="1:8" ht="75">
      <c r="A390" s="13" t="s">
        <v>657</v>
      </c>
      <c r="B390" s="11" t="s">
        <v>526</v>
      </c>
      <c r="C390" s="11"/>
      <c r="D390" s="12">
        <f aca="true" t="shared" si="73" ref="D390:F391">D391</f>
        <v>550</v>
      </c>
      <c r="E390" s="12">
        <f t="shared" si="73"/>
        <v>550</v>
      </c>
      <c r="F390" s="12">
        <f t="shared" si="73"/>
        <v>525.6</v>
      </c>
      <c r="G390" s="12">
        <f t="shared" si="68"/>
        <v>95.56363636363638</v>
      </c>
      <c r="H390" s="12">
        <f t="shared" si="69"/>
        <v>95.56363636363638</v>
      </c>
    </row>
    <row r="391" spans="1:8" ht="30">
      <c r="A391" s="13" t="s">
        <v>21</v>
      </c>
      <c r="B391" s="11" t="s">
        <v>526</v>
      </c>
      <c r="C391" s="11" t="s">
        <v>20</v>
      </c>
      <c r="D391" s="12">
        <f t="shared" si="73"/>
        <v>550</v>
      </c>
      <c r="E391" s="12">
        <f t="shared" si="73"/>
        <v>550</v>
      </c>
      <c r="F391" s="12">
        <f t="shared" si="73"/>
        <v>525.6</v>
      </c>
      <c r="G391" s="12">
        <f t="shared" si="68"/>
        <v>95.56363636363638</v>
      </c>
      <c r="H391" s="12">
        <f t="shared" si="69"/>
        <v>95.56363636363638</v>
      </c>
    </row>
    <row r="392" spans="1:8" ht="15">
      <c r="A392" s="13" t="s">
        <v>87</v>
      </c>
      <c r="B392" s="11" t="s">
        <v>526</v>
      </c>
      <c r="C392" s="11" t="s">
        <v>72</v>
      </c>
      <c r="D392" s="12">
        <f>'прил 4'!F1055</f>
        <v>550</v>
      </c>
      <c r="E392" s="12">
        <f>'прил 4'!G1055</f>
        <v>550</v>
      </c>
      <c r="F392" s="12">
        <f>'прил 4'!H1055</f>
        <v>525.6</v>
      </c>
      <c r="G392" s="12">
        <f t="shared" si="68"/>
        <v>95.56363636363638</v>
      </c>
      <c r="H392" s="12">
        <f t="shared" si="69"/>
        <v>95.56363636363638</v>
      </c>
    </row>
    <row r="393" spans="1:8" ht="30">
      <c r="A393" s="14" t="s">
        <v>239</v>
      </c>
      <c r="B393" s="20" t="s">
        <v>217</v>
      </c>
      <c r="C393" s="11"/>
      <c r="D393" s="12">
        <f aca="true" t="shared" si="74" ref="D393:F394">D394</f>
        <v>6700.999999999999</v>
      </c>
      <c r="E393" s="12">
        <f t="shared" si="74"/>
        <v>6700.999999999999</v>
      </c>
      <c r="F393" s="12">
        <f t="shared" si="74"/>
        <v>6323.099999999999</v>
      </c>
      <c r="G393" s="12">
        <f t="shared" si="68"/>
        <v>94.3605432025071</v>
      </c>
      <c r="H393" s="12">
        <f t="shared" si="69"/>
        <v>94.3605432025071</v>
      </c>
    </row>
    <row r="394" spans="1:8" ht="60">
      <c r="A394" s="16" t="s">
        <v>528</v>
      </c>
      <c r="B394" s="11" t="s">
        <v>527</v>
      </c>
      <c r="C394" s="11"/>
      <c r="D394" s="12">
        <f t="shared" si="74"/>
        <v>6700.999999999999</v>
      </c>
      <c r="E394" s="12">
        <f t="shared" si="74"/>
        <v>6700.999999999999</v>
      </c>
      <c r="F394" s="12">
        <f t="shared" si="74"/>
        <v>6323.099999999999</v>
      </c>
      <c r="G394" s="12">
        <f t="shared" si="68"/>
        <v>94.3605432025071</v>
      </c>
      <c r="H394" s="12">
        <f t="shared" si="69"/>
        <v>94.3605432025071</v>
      </c>
    </row>
    <row r="395" spans="1:8" ht="30">
      <c r="A395" s="13" t="s">
        <v>189</v>
      </c>
      <c r="B395" s="11" t="s">
        <v>529</v>
      </c>
      <c r="C395" s="11"/>
      <c r="D395" s="12">
        <f>D396+D400+D398</f>
        <v>6700.999999999999</v>
      </c>
      <c r="E395" s="12">
        <f>E396+E400+E398</f>
        <v>6700.999999999999</v>
      </c>
      <c r="F395" s="12">
        <f>F396+F400+F398</f>
        <v>6323.099999999999</v>
      </c>
      <c r="G395" s="12">
        <f t="shared" si="68"/>
        <v>94.3605432025071</v>
      </c>
      <c r="H395" s="12">
        <f t="shared" si="69"/>
        <v>94.3605432025071</v>
      </c>
    </row>
    <row r="396" spans="1:8" ht="30">
      <c r="A396" s="13" t="s">
        <v>5</v>
      </c>
      <c r="B396" s="11" t="s">
        <v>529</v>
      </c>
      <c r="C396" s="11" t="s">
        <v>3</v>
      </c>
      <c r="D396" s="12">
        <f>D397</f>
        <v>4162.9</v>
      </c>
      <c r="E396" s="12">
        <f>E397</f>
        <v>4162.9</v>
      </c>
      <c r="F396" s="12">
        <f>F397</f>
        <v>4080.9</v>
      </c>
      <c r="G396" s="12">
        <f t="shared" si="68"/>
        <v>98.03021931826372</v>
      </c>
      <c r="H396" s="12">
        <f t="shared" si="69"/>
        <v>98.03021931826372</v>
      </c>
    </row>
    <row r="397" spans="1:8" ht="30">
      <c r="A397" s="13" t="s">
        <v>6</v>
      </c>
      <c r="B397" s="11" t="s">
        <v>529</v>
      </c>
      <c r="C397" s="11" t="s">
        <v>4</v>
      </c>
      <c r="D397" s="12">
        <f>'прил 4'!F848</f>
        <v>4162.9</v>
      </c>
      <c r="E397" s="12">
        <f>'прил 4'!G848</f>
        <v>4162.9</v>
      </c>
      <c r="F397" s="12">
        <f>'прил 4'!H848</f>
        <v>4080.9</v>
      </c>
      <c r="G397" s="12">
        <f t="shared" si="68"/>
        <v>98.03021931826372</v>
      </c>
      <c r="H397" s="12">
        <f t="shared" si="69"/>
        <v>98.03021931826372</v>
      </c>
    </row>
    <row r="398" spans="1:8" ht="15">
      <c r="A398" s="10" t="s">
        <v>9</v>
      </c>
      <c r="B398" s="11" t="s">
        <v>529</v>
      </c>
      <c r="C398" s="11" t="s">
        <v>7</v>
      </c>
      <c r="D398" s="12">
        <f>D399</f>
        <v>396.9</v>
      </c>
      <c r="E398" s="12">
        <f>E399</f>
        <v>396.9</v>
      </c>
      <c r="F398" s="12">
        <f>F399</f>
        <v>396.9</v>
      </c>
      <c r="G398" s="12">
        <f t="shared" si="68"/>
        <v>100</v>
      </c>
      <c r="H398" s="12">
        <f t="shared" si="69"/>
        <v>100</v>
      </c>
    </row>
    <row r="399" spans="1:8" ht="30">
      <c r="A399" s="16" t="s">
        <v>10</v>
      </c>
      <c r="B399" s="11" t="s">
        <v>529</v>
      </c>
      <c r="C399" s="11" t="s">
        <v>8</v>
      </c>
      <c r="D399" s="12">
        <f>'прил 4'!F850</f>
        <v>396.9</v>
      </c>
      <c r="E399" s="12">
        <f>'прил 4'!G850</f>
        <v>396.9</v>
      </c>
      <c r="F399" s="12">
        <f>'прил 4'!H850</f>
        <v>396.9</v>
      </c>
      <c r="G399" s="12">
        <f t="shared" si="68"/>
        <v>100</v>
      </c>
      <c r="H399" s="12">
        <f t="shared" si="69"/>
        <v>100</v>
      </c>
    </row>
    <row r="400" spans="1:8" ht="30">
      <c r="A400" s="13" t="s">
        <v>21</v>
      </c>
      <c r="B400" s="11" t="s">
        <v>529</v>
      </c>
      <c r="C400" s="11" t="s">
        <v>20</v>
      </c>
      <c r="D400" s="12">
        <f>D401</f>
        <v>2141.2</v>
      </c>
      <c r="E400" s="12">
        <f>E401</f>
        <v>2141.2</v>
      </c>
      <c r="F400" s="12">
        <f>F401</f>
        <v>1845.3</v>
      </c>
      <c r="G400" s="12">
        <f t="shared" si="68"/>
        <v>86.18064636652345</v>
      </c>
      <c r="H400" s="12">
        <f t="shared" si="69"/>
        <v>86.18064636652345</v>
      </c>
    </row>
    <row r="401" spans="1:8" ht="15">
      <c r="A401" s="13" t="s">
        <v>87</v>
      </c>
      <c r="B401" s="11" t="s">
        <v>529</v>
      </c>
      <c r="C401" s="11" t="s">
        <v>72</v>
      </c>
      <c r="D401" s="12">
        <f>'прил 4'!F852</f>
        <v>2141.2</v>
      </c>
      <c r="E401" s="12">
        <f>'прил 4'!G852</f>
        <v>2141.2</v>
      </c>
      <c r="F401" s="12">
        <f>'прил 4'!H852</f>
        <v>1845.3</v>
      </c>
      <c r="G401" s="12">
        <f t="shared" si="68"/>
        <v>86.18064636652345</v>
      </c>
      <c r="H401" s="12">
        <f t="shared" si="69"/>
        <v>86.18064636652345</v>
      </c>
    </row>
    <row r="402" spans="1:8" ht="30">
      <c r="A402" s="16" t="s">
        <v>568</v>
      </c>
      <c r="B402" s="20" t="s">
        <v>569</v>
      </c>
      <c r="C402" s="20"/>
      <c r="D402" s="29">
        <f aca="true" t="shared" si="75" ref="D402:F405">D403</f>
        <v>1199.5</v>
      </c>
      <c r="E402" s="29">
        <f t="shared" si="75"/>
        <v>1199.5</v>
      </c>
      <c r="F402" s="29">
        <f t="shared" si="75"/>
        <v>1199.5</v>
      </c>
      <c r="G402" s="12">
        <f t="shared" si="68"/>
        <v>100</v>
      </c>
      <c r="H402" s="12">
        <f t="shared" si="69"/>
        <v>100</v>
      </c>
    </row>
    <row r="403" spans="1:8" ht="45">
      <c r="A403" s="13" t="s">
        <v>570</v>
      </c>
      <c r="B403" s="20" t="s">
        <v>571</v>
      </c>
      <c r="C403" s="20"/>
      <c r="D403" s="29">
        <f t="shared" si="75"/>
        <v>1199.5</v>
      </c>
      <c r="E403" s="29">
        <f t="shared" si="75"/>
        <v>1199.5</v>
      </c>
      <c r="F403" s="29">
        <f t="shared" si="75"/>
        <v>1199.5</v>
      </c>
      <c r="G403" s="12">
        <f aca="true" t="shared" si="76" ref="G403:G466">F403/D403*100</f>
        <v>100</v>
      </c>
      <c r="H403" s="12">
        <f aca="true" t="shared" si="77" ref="H403:H466">F403/E403*100</f>
        <v>100</v>
      </c>
    </row>
    <row r="404" spans="1:8" ht="60">
      <c r="A404" s="13" t="s">
        <v>572</v>
      </c>
      <c r="B404" s="20" t="s">
        <v>573</v>
      </c>
      <c r="C404" s="20"/>
      <c r="D404" s="29">
        <f t="shared" si="75"/>
        <v>1199.5</v>
      </c>
      <c r="E404" s="29">
        <f t="shared" si="75"/>
        <v>1199.5</v>
      </c>
      <c r="F404" s="29">
        <f t="shared" si="75"/>
        <v>1199.5</v>
      </c>
      <c r="G404" s="12">
        <f t="shared" si="76"/>
        <v>100</v>
      </c>
      <c r="H404" s="12">
        <f t="shared" si="77"/>
        <v>100</v>
      </c>
    </row>
    <row r="405" spans="1:8" ht="15">
      <c r="A405" s="23" t="s">
        <v>9</v>
      </c>
      <c r="B405" s="20" t="s">
        <v>573</v>
      </c>
      <c r="C405" s="20" t="s">
        <v>7</v>
      </c>
      <c r="D405" s="29">
        <f t="shared" si="75"/>
        <v>1199.5</v>
      </c>
      <c r="E405" s="29">
        <f t="shared" si="75"/>
        <v>1199.5</v>
      </c>
      <c r="F405" s="29">
        <f t="shared" si="75"/>
        <v>1199.5</v>
      </c>
      <c r="G405" s="12">
        <f t="shared" si="76"/>
        <v>100</v>
      </c>
      <c r="H405" s="12">
        <f t="shared" si="77"/>
        <v>100</v>
      </c>
    </row>
    <row r="406" spans="1:8" ht="15">
      <c r="A406" s="23" t="s">
        <v>99</v>
      </c>
      <c r="B406" s="20" t="s">
        <v>573</v>
      </c>
      <c r="C406" s="20" t="s">
        <v>226</v>
      </c>
      <c r="D406" s="29">
        <f>'прил 4'!F974</f>
        <v>1199.5</v>
      </c>
      <c r="E406" s="29">
        <f>'прил 4'!G974</f>
        <v>1199.5</v>
      </c>
      <c r="F406" s="29">
        <f>'прил 4'!H974</f>
        <v>1199.5</v>
      </c>
      <c r="G406" s="12">
        <f t="shared" si="76"/>
        <v>100</v>
      </c>
      <c r="H406" s="12">
        <f t="shared" si="77"/>
        <v>100</v>
      </c>
    </row>
    <row r="407" spans="1:8" ht="78">
      <c r="A407" s="21" t="s">
        <v>489</v>
      </c>
      <c r="B407" s="1" t="s">
        <v>219</v>
      </c>
      <c r="C407" s="1"/>
      <c r="D407" s="9">
        <f>D413+D438+D408</f>
        <v>57171.1</v>
      </c>
      <c r="E407" s="9">
        <f>E413+E438+E408</f>
        <v>57171.1</v>
      </c>
      <c r="F407" s="9">
        <f>F413+F438+F408</f>
        <v>51831.1</v>
      </c>
      <c r="G407" s="9">
        <f t="shared" si="76"/>
        <v>90.6596164845525</v>
      </c>
      <c r="H407" s="9">
        <f t="shared" si="77"/>
        <v>90.6596164845525</v>
      </c>
    </row>
    <row r="408" spans="1:8" ht="30">
      <c r="A408" s="14" t="s">
        <v>764</v>
      </c>
      <c r="B408" s="11" t="s">
        <v>765</v>
      </c>
      <c r="C408" s="11"/>
      <c r="D408" s="12">
        <f aca="true" t="shared" si="78" ref="D408:F411">D409</f>
        <v>0.1</v>
      </c>
      <c r="E408" s="12">
        <f t="shared" si="78"/>
        <v>0.1</v>
      </c>
      <c r="F408" s="12">
        <f t="shared" si="78"/>
        <v>0.1</v>
      </c>
      <c r="G408" s="12">
        <f t="shared" si="76"/>
        <v>100</v>
      </c>
      <c r="H408" s="12">
        <f t="shared" si="77"/>
        <v>100</v>
      </c>
    </row>
    <row r="409" spans="1:8" ht="75">
      <c r="A409" s="14" t="s">
        <v>766</v>
      </c>
      <c r="B409" s="11" t="s">
        <v>767</v>
      </c>
      <c r="C409" s="11"/>
      <c r="D409" s="12">
        <f t="shared" si="78"/>
        <v>0.1</v>
      </c>
      <c r="E409" s="12">
        <f t="shared" si="78"/>
        <v>0.1</v>
      </c>
      <c r="F409" s="12">
        <f t="shared" si="78"/>
        <v>0.1</v>
      </c>
      <c r="G409" s="12">
        <f t="shared" si="76"/>
        <v>100</v>
      </c>
      <c r="H409" s="12">
        <f t="shared" si="77"/>
        <v>100</v>
      </c>
    </row>
    <row r="410" spans="1:8" ht="75">
      <c r="A410" s="14" t="s">
        <v>768</v>
      </c>
      <c r="B410" s="11" t="s">
        <v>769</v>
      </c>
      <c r="C410" s="11"/>
      <c r="D410" s="12">
        <f t="shared" si="78"/>
        <v>0.1</v>
      </c>
      <c r="E410" s="12">
        <f t="shared" si="78"/>
        <v>0.1</v>
      </c>
      <c r="F410" s="12">
        <f t="shared" si="78"/>
        <v>0.1</v>
      </c>
      <c r="G410" s="12">
        <f t="shared" si="76"/>
        <v>100</v>
      </c>
      <c r="H410" s="12">
        <f t="shared" si="77"/>
        <v>100</v>
      </c>
    </row>
    <row r="411" spans="1:8" ht="30">
      <c r="A411" s="13" t="s">
        <v>5</v>
      </c>
      <c r="B411" s="11" t="s">
        <v>769</v>
      </c>
      <c r="C411" s="11" t="s">
        <v>3</v>
      </c>
      <c r="D411" s="12">
        <f t="shared" si="78"/>
        <v>0.1</v>
      </c>
      <c r="E411" s="12">
        <f t="shared" si="78"/>
        <v>0.1</v>
      </c>
      <c r="F411" s="12">
        <f t="shared" si="78"/>
        <v>0.1</v>
      </c>
      <c r="G411" s="12">
        <f t="shared" si="76"/>
        <v>100</v>
      </c>
      <c r="H411" s="12">
        <f t="shared" si="77"/>
        <v>100</v>
      </c>
    </row>
    <row r="412" spans="1:8" ht="30">
      <c r="A412" s="13" t="s">
        <v>6</v>
      </c>
      <c r="B412" s="11" t="s">
        <v>769</v>
      </c>
      <c r="C412" s="11" t="s">
        <v>4</v>
      </c>
      <c r="D412" s="12">
        <f>'прил 4'!F289</f>
        <v>0.1</v>
      </c>
      <c r="E412" s="12">
        <f>'прил 4'!G289</f>
        <v>0.1</v>
      </c>
      <c r="F412" s="12">
        <f>'прил 4'!H289</f>
        <v>0.1</v>
      </c>
      <c r="G412" s="12">
        <f t="shared" si="76"/>
        <v>100</v>
      </c>
      <c r="H412" s="12">
        <f t="shared" si="77"/>
        <v>100</v>
      </c>
    </row>
    <row r="413" spans="1:8" ht="15">
      <c r="A413" s="14" t="s">
        <v>128</v>
      </c>
      <c r="B413" s="11" t="s">
        <v>220</v>
      </c>
      <c r="C413" s="11"/>
      <c r="D413" s="12">
        <f>D414+D418+D422+D426+D430+D434</f>
        <v>7070.3</v>
      </c>
      <c r="E413" s="12">
        <f>E414+E418+E422+E426+E430+E434</f>
        <v>7070.3</v>
      </c>
      <c r="F413" s="12">
        <f>F414+F418+F422+F426+F430+F434</f>
        <v>5562.9</v>
      </c>
      <c r="G413" s="12">
        <f t="shared" si="76"/>
        <v>78.67982971019617</v>
      </c>
      <c r="H413" s="12">
        <f t="shared" si="77"/>
        <v>78.67982971019617</v>
      </c>
    </row>
    <row r="414" spans="1:8" ht="30">
      <c r="A414" s="13" t="s">
        <v>493</v>
      </c>
      <c r="B414" s="11" t="s">
        <v>174</v>
      </c>
      <c r="C414" s="11"/>
      <c r="D414" s="12">
        <f aca="true" t="shared" si="79" ref="D414:F416">D415</f>
        <v>500</v>
      </c>
      <c r="E414" s="12">
        <f t="shared" si="79"/>
        <v>500</v>
      </c>
      <c r="F414" s="12">
        <f t="shared" si="79"/>
        <v>453.9</v>
      </c>
      <c r="G414" s="12">
        <f t="shared" si="76"/>
        <v>90.78</v>
      </c>
      <c r="H414" s="12">
        <f t="shared" si="77"/>
        <v>90.78</v>
      </c>
    </row>
    <row r="415" spans="1:8" ht="30">
      <c r="A415" s="13" t="s">
        <v>494</v>
      </c>
      <c r="B415" s="11" t="s">
        <v>209</v>
      </c>
      <c r="C415" s="11"/>
      <c r="D415" s="12">
        <f t="shared" si="79"/>
        <v>500</v>
      </c>
      <c r="E415" s="12">
        <f t="shared" si="79"/>
        <v>500</v>
      </c>
      <c r="F415" s="12">
        <f t="shared" si="79"/>
        <v>453.9</v>
      </c>
      <c r="G415" s="12">
        <f t="shared" si="76"/>
        <v>90.78</v>
      </c>
      <c r="H415" s="12">
        <f t="shared" si="77"/>
        <v>90.78</v>
      </c>
    </row>
    <row r="416" spans="1:8" ht="30">
      <c r="A416" s="13" t="s">
        <v>21</v>
      </c>
      <c r="B416" s="11" t="s">
        <v>209</v>
      </c>
      <c r="C416" s="11" t="s">
        <v>20</v>
      </c>
      <c r="D416" s="12">
        <f t="shared" si="79"/>
        <v>500</v>
      </c>
      <c r="E416" s="12">
        <f t="shared" si="79"/>
        <v>500</v>
      </c>
      <c r="F416" s="12">
        <f t="shared" si="79"/>
        <v>453.9</v>
      </c>
      <c r="G416" s="12">
        <f t="shared" si="76"/>
        <v>90.78</v>
      </c>
      <c r="H416" s="12">
        <f t="shared" si="77"/>
        <v>90.78</v>
      </c>
    </row>
    <row r="417" spans="1:8" ht="15">
      <c r="A417" s="13" t="s">
        <v>87</v>
      </c>
      <c r="B417" s="11" t="s">
        <v>209</v>
      </c>
      <c r="C417" s="11" t="s">
        <v>72</v>
      </c>
      <c r="D417" s="12">
        <f>'прил 4'!F296</f>
        <v>500</v>
      </c>
      <c r="E417" s="12">
        <f>'прил 4'!G296</f>
        <v>500</v>
      </c>
      <c r="F417" s="12">
        <f>'прил 4'!H296</f>
        <v>453.9</v>
      </c>
      <c r="G417" s="12">
        <f t="shared" si="76"/>
        <v>90.78</v>
      </c>
      <c r="H417" s="12">
        <f t="shared" si="77"/>
        <v>90.78</v>
      </c>
    </row>
    <row r="418" spans="1:8" ht="30">
      <c r="A418" s="13" t="s">
        <v>495</v>
      </c>
      <c r="B418" s="11" t="s">
        <v>497</v>
      </c>
      <c r="C418" s="11"/>
      <c r="D418" s="12">
        <f aca="true" t="shared" si="80" ref="D418:F420">D419</f>
        <v>1000</v>
      </c>
      <c r="E418" s="12">
        <f t="shared" si="80"/>
        <v>1000</v>
      </c>
      <c r="F418" s="12">
        <f t="shared" si="80"/>
        <v>499.7</v>
      </c>
      <c r="G418" s="12">
        <f t="shared" si="76"/>
        <v>49.97</v>
      </c>
      <c r="H418" s="12">
        <f t="shared" si="77"/>
        <v>49.97</v>
      </c>
    </row>
    <row r="419" spans="1:8" ht="15">
      <c r="A419" s="13" t="s">
        <v>496</v>
      </c>
      <c r="B419" s="11" t="s">
        <v>520</v>
      </c>
      <c r="C419" s="11"/>
      <c r="D419" s="12">
        <f t="shared" si="80"/>
        <v>1000</v>
      </c>
      <c r="E419" s="12">
        <f t="shared" si="80"/>
        <v>1000</v>
      </c>
      <c r="F419" s="12">
        <f t="shared" si="80"/>
        <v>499.7</v>
      </c>
      <c r="G419" s="12">
        <f t="shared" si="76"/>
        <v>49.97</v>
      </c>
      <c r="H419" s="12">
        <f t="shared" si="77"/>
        <v>49.97</v>
      </c>
    </row>
    <row r="420" spans="1:8" ht="30">
      <c r="A420" s="13" t="s">
        <v>21</v>
      </c>
      <c r="B420" s="11" t="s">
        <v>520</v>
      </c>
      <c r="C420" s="11" t="s">
        <v>20</v>
      </c>
      <c r="D420" s="12">
        <f t="shared" si="80"/>
        <v>1000</v>
      </c>
      <c r="E420" s="12">
        <f t="shared" si="80"/>
        <v>1000</v>
      </c>
      <c r="F420" s="12">
        <f t="shared" si="80"/>
        <v>499.7</v>
      </c>
      <c r="G420" s="12">
        <f t="shared" si="76"/>
        <v>49.97</v>
      </c>
      <c r="H420" s="12">
        <f t="shared" si="77"/>
        <v>49.97</v>
      </c>
    </row>
    <row r="421" spans="1:8" ht="15">
      <c r="A421" s="13" t="s">
        <v>87</v>
      </c>
      <c r="B421" s="11" t="s">
        <v>520</v>
      </c>
      <c r="C421" s="11" t="s">
        <v>72</v>
      </c>
      <c r="D421" s="12">
        <f>'прил 4'!F300</f>
        <v>1000</v>
      </c>
      <c r="E421" s="12">
        <f>'прил 4'!G300</f>
        <v>1000</v>
      </c>
      <c r="F421" s="12">
        <f>'прил 4'!H300</f>
        <v>499.7</v>
      </c>
      <c r="G421" s="12">
        <f t="shared" si="76"/>
        <v>49.97</v>
      </c>
      <c r="H421" s="12">
        <f t="shared" si="77"/>
        <v>49.97</v>
      </c>
    </row>
    <row r="422" spans="1:8" ht="30">
      <c r="A422" s="13" t="s">
        <v>499</v>
      </c>
      <c r="B422" s="11" t="s">
        <v>500</v>
      </c>
      <c r="C422" s="11"/>
      <c r="D422" s="12">
        <f aca="true" t="shared" si="81" ref="D422:F424">D423</f>
        <v>1170.3</v>
      </c>
      <c r="E422" s="12">
        <f t="shared" si="81"/>
        <v>1170.3</v>
      </c>
      <c r="F422" s="12">
        <f t="shared" si="81"/>
        <v>1137.2</v>
      </c>
      <c r="G422" s="12">
        <f t="shared" si="76"/>
        <v>97.17166538494403</v>
      </c>
      <c r="H422" s="12">
        <f t="shared" si="77"/>
        <v>97.17166538494403</v>
      </c>
    </row>
    <row r="423" spans="1:8" ht="15">
      <c r="A423" s="13" t="s">
        <v>498</v>
      </c>
      <c r="B423" s="11" t="s">
        <v>583</v>
      </c>
      <c r="C423" s="11"/>
      <c r="D423" s="12">
        <f t="shared" si="81"/>
        <v>1170.3</v>
      </c>
      <c r="E423" s="12">
        <f t="shared" si="81"/>
        <v>1170.3</v>
      </c>
      <c r="F423" s="12">
        <f t="shared" si="81"/>
        <v>1137.2</v>
      </c>
      <c r="G423" s="12">
        <f t="shared" si="76"/>
        <v>97.17166538494403</v>
      </c>
      <c r="H423" s="12">
        <f t="shared" si="77"/>
        <v>97.17166538494403</v>
      </c>
    </row>
    <row r="424" spans="1:8" ht="30">
      <c r="A424" s="13" t="s">
        <v>21</v>
      </c>
      <c r="B424" s="11" t="s">
        <v>583</v>
      </c>
      <c r="C424" s="11" t="s">
        <v>20</v>
      </c>
      <c r="D424" s="12">
        <f t="shared" si="81"/>
        <v>1170.3</v>
      </c>
      <c r="E424" s="12">
        <f t="shared" si="81"/>
        <v>1170.3</v>
      </c>
      <c r="F424" s="12">
        <f t="shared" si="81"/>
        <v>1137.2</v>
      </c>
      <c r="G424" s="12">
        <f t="shared" si="76"/>
        <v>97.17166538494403</v>
      </c>
      <c r="H424" s="12">
        <f t="shared" si="77"/>
        <v>97.17166538494403</v>
      </c>
    </row>
    <row r="425" spans="1:8" ht="15">
      <c r="A425" s="13" t="s">
        <v>87</v>
      </c>
      <c r="B425" s="11" t="s">
        <v>583</v>
      </c>
      <c r="C425" s="11" t="s">
        <v>72</v>
      </c>
      <c r="D425" s="12">
        <f>'прил 4'!F304</f>
        <v>1170.3</v>
      </c>
      <c r="E425" s="12">
        <f>'прил 4'!G304</f>
        <v>1170.3</v>
      </c>
      <c r="F425" s="12">
        <f>'прил 4'!H304</f>
        <v>1137.2</v>
      </c>
      <c r="G425" s="12">
        <f t="shared" si="76"/>
        <v>97.17166538494403</v>
      </c>
      <c r="H425" s="12">
        <f t="shared" si="77"/>
        <v>97.17166538494403</v>
      </c>
    </row>
    <row r="426" spans="1:8" ht="30">
      <c r="A426" s="13" t="s">
        <v>501</v>
      </c>
      <c r="B426" s="11" t="s">
        <v>503</v>
      </c>
      <c r="C426" s="11"/>
      <c r="D426" s="12">
        <f aca="true" t="shared" si="82" ref="D426:F428">D427</f>
        <v>2500</v>
      </c>
      <c r="E426" s="12">
        <f t="shared" si="82"/>
        <v>2500</v>
      </c>
      <c r="F426" s="12">
        <f t="shared" si="82"/>
        <v>2414.3</v>
      </c>
      <c r="G426" s="12">
        <f t="shared" si="76"/>
        <v>96.572</v>
      </c>
      <c r="H426" s="12">
        <f t="shared" si="77"/>
        <v>96.572</v>
      </c>
    </row>
    <row r="427" spans="1:8" ht="15">
      <c r="A427" s="13" t="s">
        <v>502</v>
      </c>
      <c r="B427" s="11" t="s">
        <v>521</v>
      </c>
      <c r="C427" s="11"/>
      <c r="D427" s="12">
        <f t="shared" si="82"/>
        <v>2500</v>
      </c>
      <c r="E427" s="12">
        <f t="shared" si="82"/>
        <v>2500</v>
      </c>
      <c r="F427" s="12">
        <f t="shared" si="82"/>
        <v>2414.3</v>
      </c>
      <c r="G427" s="12">
        <f t="shared" si="76"/>
        <v>96.572</v>
      </c>
      <c r="H427" s="12">
        <f t="shared" si="77"/>
        <v>96.572</v>
      </c>
    </row>
    <row r="428" spans="1:8" ht="30">
      <c r="A428" s="13" t="s">
        <v>21</v>
      </c>
      <c r="B428" s="11" t="s">
        <v>521</v>
      </c>
      <c r="C428" s="11" t="s">
        <v>20</v>
      </c>
      <c r="D428" s="12">
        <f t="shared" si="82"/>
        <v>2500</v>
      </c>
      <c r="E428" s="12">
        <f t="shared" si="82"/>
        <v>2500</v>
      </c>
      <c r="F428" s="12">
        <f t="shared" si="82"/>
        <v>2414.3</v>
      </c>
      <c r="G428" s="12">
        <f t="shared" si="76"/>
        <v>96.572</v>
      </c>
      <c r="H428" s="12">
        <f t="shared" si="77"/>
        <v>96.572</v>
      </c>
    </row>
    <row r="429" spans="1:8" ht="15">
      <c r="A429" s="13" t="s">
        <v>87</v>
      </c>
      <c r="B429" s="11" t="s">
        <v>521</v>
      </c>
      <c r="C429" s="11" t="s">
        <v>72</v>
      </c>
      <c r="D429" s="12">
        <f>'прил 4'!F308</f>
        <v>2500</v>
      </c>
      <c r="E429" s="12">
        <f>'прил 4'!G308</f>
        <v>2500</v>
      </c>
      <c r="F429" s="12">
        <f>'прил 4'!H308</f>
        <v>2414.3</v>
      </c>
      <c r="G429" s="12">
        <f t="shared" si="76"/>
        <v>96.572</v>
      </c>
      <c r="H429" s="12">
        <f t="shared" si="77"/>
        <v>96.572</v>
      </c>
    </row>
    <row r="430" spans="1:8" ht="30">
      <c r="A430" s="13" t="s">
        <v>504</v>
      </c>
      <c r="B430" s="11" t="s">
        <v>505</v>
      </c>
      <c r="C430" s="11"/>
      <c r="D430" s="12">
        <f aca="true" t="shared" si="83" ref="D430:F432">D431</f>
        <v>1200</v>
      </c>
      <c r="E430" s="12">
        <f t="shared" si="83"/>
        <v>1200</v>
      </c>
      <c r="F430" s="12">
        <f t="shared" si="83"/>
        <v>402.9</v>
      </c>
      <c r="G430" s="12">
        <f t="shared" si="76"/>
        <v>33.575</v>
      </c>
      <c r="H430" s="12">
        <f t="shared" si="77"/>
        <v>33.575</v>
      </c>
    </row>
    <row r="431" spans="1:8" ht="30">
      <c r="A431" s="13" t="s">
        <v>652</v>
      </c>
      <c r="B431" s="11" t="s">
        <v>506</v>
      </c>
      <c r="C431" s="11"/>
      <c r="D431" s="12">
        <f t="shared" si="83"/>
        <v>1200</v>
      </c>
      <c r="E431" s="12">
        <f t="shared" si="83"/>
        <v>1200</v>
      </c>
      <c r="F431" s="12">
        <f t="shared" si="83"/>
        <v>402.9</v>
      </c>
      <c r="G431" s="12">
        <f t="shared" si="76"/>
        <v>33.575</v>
      </c>
      <c r="H431" s="12">
        <f t="shared" si="77"/>
        <v>33.575</v>
      </c>
    </row>
    <row r="432" spans="1:8" ht="30">
      <c r="A432" s="13" t="s">
        <v>21</v>
      </c>
      <c r="B432" s="11" t="s">
        <v>506</v>
      </c>
      <c r="C432" s="11" t="s">
        <v>20</v>
      </c>
      <c r="D432" s="12">
        <f t="shared" si="83"/>
        <v>1200</v>
      </c>
      <c r="E432" s="12">
        <f t="shared" si="83"/>
        <v>1200</v>
      </c>
      <c r="F432" s="12">
        <f t="shared" si="83"/>
        <v>402.9</v>
      </c>
      <c r="G432" s="12">
        <f t="shared" si="76"/>
        <v>33.575</v>
      </c>
      <c r="H432" s="12">
        <f t="shared" si="77"/>
        <v>33.575</v>
      </c>
    </row>
    <row r="433" spans="1:8" ht="15">
      <c r="A433" s="13" t="s">
        <v>87</v>
      </c>
      <c r="B433" s="11" t="s">
        <v>506</v>
      </c>
      <c r="C433" s="11" t="s">
        <v>72</v>
      </c>
      <c r="D433" s="12">
        <f>'прил 4'!F312</f>
        <v>1200</v>
      </c>
      <c r="E433" s="12">
        <f>'прил 4'!G312</f>
        <v>1200</v>
      </c>
      <c r="F433" s="12">
        <f>'прил 4'!H312</f>
        <v>402.9</v>
      </c>
      <c r="G433" s="12">
        <f t="shared" si="76"/>
        <v>33.575</v>
      </c>
      <c r="H433" s="12">
        <f t="shared" si="77"/>
        <v>33.575</v>
      </c>
    </row>
    <row r="434" spans="1:8" ht="45">
      <c r="A434" s="13" t="s">
        <v>507</v>
      </c>
      <c r="B434" s="11" t="s">
        <v>508</v>
      </c>
      <c r="C434" s="11"/>
      <c r="D434" s="12">
        <f aca="true" t="shared" si="84" ref="D434:F436">D435</f>
        <v>700</v>
      </c>
      <c r="E434" s="12">
        <f t="shared" si="84"/>
        <v>700</v>
      </c>
      <c r="F434" s="12">
        <f t="shared" si="84"/>
        <v>654.9</v>
      </c>
      <c r="G434" s="12">
        <f t="shared" si="76"/>
        <v>93.55714285714285</v>
      </c>
      <c r="H434" s="12">
        <f t="shared" si="77"/>
        <v>93.55714285714285</v>
      </c>
    </row>
    <row r="435" spans="1:8" ht="45">
      <c r="A435" s="13" t="s">
        <v>510</v>
      </c>
      <c r="B435" s="11" t="s">
        <v>509</v>
      </c>
      <c r="C435" s="11"/>
      <c r="D435" s="12">
        <f t="shared" si="84"/>
        <v>700</v>
      </c>
      <c r="E435" s="12">
        <f t="shared" si="84"/>
        <v>700</v>
      </c>
      <c r="F435" s="12">
        <f t="shared" si="84"/>
        <v>654.9</v>
      </c>
      <c r="G435" s="12">
        <f t="shared" si="76"/>
        <v>93.55714285714285</v>
      </c>
      <c r="H435" s="12">
        <f t="shared" si="77"/>
        <v>93.55714285714285</v>
      </c>
    </row>
    <row r="436" spans="1:8" ht="30">
      <c r="A436" s="13" t="s">
        <v>21</v>
      </c>
      <c r="B436" s="11" t="s">
        <v>509</v>
      </c>
      <c r="C436" s="11" t="s">
        <v>20</v>
      </c>
      <c r="D436" s="12">
        <f t="shared" si="84"/>
        <v>700</v>
      </c>
      <c r="E436" s="12">
        <f t="shared" si="84"/>
        <v>700</v>
      </c>
      <c r="F436" s="12">
        <f t="shared" si="84"/>
        <v>654.9</v>
      </c>
      <c r="G436" s="12">
        <f t="shared" si="76"/>
        <v>93.55714285714285</v>
      </c>
      <c r="H436" s="12">
        <f t="shared" si="77"/>
        <v>93.55714285714285</v>
      </c>
    </row>
    <row r="437" spans="1:8" ht="15">
      <c r="A437" s="13" t="s">
        <v>87</v>
      </c>
      <c r="B437" s="11" t="s">
        <v>509</v>
      </c>
      <c r="C437" s="11" t="s">
        <v>72</v>
      </c>
      <c r="D437" s="12">
        <f>'прил 4'!F316</f>
        <v>700</v>
      </c>
      <c r="E437" s="12">
        <f>'прил 4'!G316</f>
        <v>700</v>
      </c>
      <c r="F437" s="12">
        <f>'прил 4'!H316</f>
        <v>654.9</v>
      </c>
      <c r="G437" s="12">
        <f t="shared" si="76"/>
        <v>93.55714285714285</v>
      </c>
      <c r="H437" s="12">
        <f t="shared" si="77"/>
        <v>93.55714285714285</v>
      </c>
    </row>
    <row r="438" spans="1:8" ht="45">
      <c r="A438" s="14" t="s">
        <v>310</v>
      </c>
      <c r="B438" s="11" t="s">
        <v>221</v>
      </c>
      <c r="C438" s="11"/>
      <c r="D438" s="12">
        <f>D439+D443</f>
        <v>50100.7</v>
      </c>
      <c r="E438" s="12">
        <f>E439+E443</f>
        <v>50100.7</v>
      </c>
      <c r="F438" s="12">
        <f>F439+F443</f>
        <v>46268.1</v>
      </c>
      <c r="G438" s="12">
        <f t="shared" si="76"/>
        <v>92.35020668373896</v>
      </c>
      <c r="H438" s="12">
        <f t="shared" si="77"/>
        <v>92.35020668373896</v>
      </c>
    </row>
    <row r="439" spans="1:8" ht="30">
      <c r="A439" s="13" t="s">
        <v>175</v>
      </c>
      <c r="B439" s="11" t="s">
        <v>213</v>
      </c>
      <c r="C439" s="11"/>
      <c r="D439" s="12">
        <f aca="true" t="shared" si="85" ref="D439:F441">D440</f>
        <v>22824</v>
      </c>
      <c r="E439" s="12">
        <f t="shared" si="85"/>
        <v>22824</v>
      </c>
      <c r="F439" s="12">
        <f t="shared" si="85"/>
        <v>19102.5</v>
      </c>
      <c r="G439" s="12">
        <f t="shared" si="76"/>
        <v>83.69479495268138</v>
      </c>
      <c r="H439" s="12">
        <f t="shared" si="77"/>
        <v>83.69479495268138</v>
      </c>
    </row>
    <row r="440" spans="1:8" ht="30">
      <c r="A440" s="13" t="s">
        <v>490</v>
      </c>
      <c r="B440" s="11" t="s">
        <v>210</v>
      </c>
      <c r="C440" s="11"/>
      <c r="D440" s="12">
        <f t="shared" si="85"/>
        <v>22824</v>
      </c>
      <c r="E440" s="12">
        <f t="shared" si="85"/>
        <v>22824</v>
      </c>
      <c r="F440" s="12">
        <f t="shared" si="85"/>
        <v>19102.5</v>
      </c>
      <c r="G440" s="12">
        <f t="shared" si="76"/>
        <v>83.69479495268138</v>
      </c>
      <c r="H440" s="12">
        <f t="shared" si="77"/>
        <v>83.69479495268138</v>
      </c>
    </row>
    <row r="441" spans="1:8" ht="30">
      <c r="A441" s="13" t="s">
        <v>21</v>
      </c>
      <c r="B441" s="11" t="s">
        <v>210</v>
      </c>
      <c r="C441" s="11" t="s">
        <v>20</v>
      </c>
      <c r="D441" s="12">
        <f t="shared" si="85"/>
        <v>22824</v>
      </c>
      <c r="E441" s="12">
        <f t="shared" si="85"/>
        <v>22824</v>
      </c>
      <c r="F441" s="12">
        <f t="shared" si="85"/>
        <v>19102.5</v>
      </c>
      <c r="G441" s="12">
        <f t="shared" si="76"/>
        <v>83.69479495268138</v>
      </c>
      <c r="H441" s="12">
        <f t="shared" si="77"/>
        <v>83.69479495268138</v>
      </c>
    </row>
    <row r="442" spans="1:8" ht="15">
      <c r="A442" s="13" t="s">
        <v>87</v>
      </c>
      <c r="B442" s="11" t="s">
        <v>210</v>
      </c>
      <c r="C442" s="11" t="s">
        <v>72</v>
      </c>
      <c r="D442" s="12">
        <f>'прил 4'!F321</f>
        <v>22824</v>
      </c>
      <c r="E442" s="12">
        <f>'прил 4'!G321</f>
        <v>22824</v>
      </c>
      <c r="F442" s="12">
        <f>'прил 4'!H321</f>
        <v>19102.5</v>
      </c>
      <c r="G442" s="12">
        <f t="shared" si="76"/>
        <v>83.69479495268138</v>
      </c>
      <c r="H442" s="12">
        <f t="shared" si="77"/>
        <v>83.69479495268138</v>
      </c>
    </row>
    <row r="443" spans="1:8" ht="60">
      <c r="A443" s="13" t="s">
        <v>687</v>
      </c>
      <c r="B443" s="11" t="s">
        <v>491</v>
      </c>
      <c r="C443" s="11"/>
      <c r="D443" s="12">
        <f>D447+D444</f>
        <v>27276.7</v>
      </c>
      <c r="E443" s="12">
        <f>E447+E444</f>
        <v>27276.7</v>
      </c>
      <c r="F443" s="12">
        <f>F447+F444</f>
        <v>27165.6</v>
      </c>
      <c r="G443" s="12">
        <f t="shared" si="76"/>
        <v>99.5926926644352</v>
      </c>
      <c r="H443" s="12">
        <f t="shared" si="77"/>
        <v>99.5926926644352</v>
      </c>
    </row>
    <row r="444" spans="1:8" ht="90">
      <c r="A444" s="13" t="s">
        <v>729</v>
      </c>
      <c r="B444" s="11" t="s">
        <v>728</v>
      </c>
      <c r="C444" s="11"/>
      <c r="D444" s="12">
        <f aca="true" t="shared" si="86" ref="D444:F445">D445</f>
        <v>88</v>
      </c>
      <c r="E444" s="12">
        <f t="shared" si="86"/>
        <v>88</v>
      </c>
      <c r="F444" s="12">
        <f t="shared" si="86"/>
        <v>0</v>
      </c>
      <c r="G444" s="12">
        <f t="shared" si="76"/>
        <v>0</v>
      </c>
      <c r="H444" s="12">
        <f t="shared" si="77"/>
        <v>0</v>
      </c>
    </row>
    <row r="445" spans="1:8" ht="30">
      <c r="A445" s="13" t="s">
        <v>5</v>
      </c>
      <c r="B445" s="11" t="s">
        <v>728</v>
      </c>
      <c r="C445" s="11" t="s">
        <v>3</v>
      </c>
      <c r="D445" s="12">
        <f t="shared" si="86"/>
        <v>88</v>
      </c>
      <c r="E445" s="12">
        <f t="shared" si="86"/>
        <v>88</v>
      </c>
      <c r="F445" s="12">
        <f t="shared" si="86"/>
        <v>0</v>
      </c>
      <c r="G445" s="12">
        <f t="shared" si="76"/>
        <v>0</v>
      </c>
      <c r="H445" s="12">
        <f t="shared" si="77"/>
        <v>0</v>
      </c>
    </row>
    <row r="446" spans="1:8" ht="30">
      <c r="A446" s="13" t="s">
        <v>6</v>
      </c>
      <c r="B446" s="11" t="s">
        <v>728</v>
      </c>
      <c r="C446" s="11" t="s">
        <v>4</v>
      </c>
      <c r="D446" s="12">
        <f>'прил 4'!F325</f>
        <v>88</v>
      </c>
      <c r="E446" s="12">
        <f>'прил 4'!G325</f>
        <v>88</v>
      </c>
      <c r="F446" s="12">
        <f>'прил 4'!H325</f>
        <v>0</v>
      </c>
      <c r="G446" s="12">
        <f t="shared" si="76"/>
        <v>0</v>
      </c>
      <c r="H446" s="12">
        <f t="shared" si="77"/>
        <v>0</v>
      </c>
    </row>
    <row r="447" spans="1:8" ht="45">
      <c r="A447" s="13" t="s">
        <v>587</v>
      </c>
      <c r="B447" s="11" t="s">
        <v>492</v>
      </c>
      <c r="C447" s="11"/>
      <c r="D447" s="12">
        <f aca="true" t="shared" si="87" ref="D447:F448">D448</f>
        <v>27188.7</v>
      </c>
      <c r="E447" s="12">
        <f t="shared" si="87"/>
        <v>27188.7</v>
      </c>
      <c r="F447" s="12">
        <f t="shared" si="87"/>
        <v>27165.6</v>
      </c>
      <c r="G447" s="12">
        <f t="shared" si="76"/>
        <v>99.91503823279524</v>
      </c>
      <c r="H447" s="12">
        <f t="shared" si="77"/>
        <v>99.91503823279524</v>
      </c>
    </row>
    <row r="448" spans="1:8" ht="30">
      <c r="A448" s="13" t="s">
        <v>5</v>
      </c>
      <c r="B448" s="11" t="s">
        <v>492</v>
      </c>
      <c r="C448" s="11" t="s">
        <v>3</v>
      </c>
      <c r="D448" s="12">
        <f t="shared" si="87"/>
        <v>27188.7</v>
      </c>
      <c r="E448" s="12">
        <f t="shared" si="87"/>
        <v>27188.7</v>
      </c>
      <c r="F448" s="12">
        <f t="shared" si="87"/>
        <v>27165.6</v>
      </c>
      <c r="G448" s="12">
        <f t="shared" si="76"/>
        <v>99.91503823279524</v>
      </c>
      <c r="H448" s="12">
        <f t="shared" si="77"/>
        <v>99.91503823279524</v>
      </c>
    </row>
    <row r="449" spans="1:8" ht="30">
      <c r="A449" s="13" t="s">
        <v>6</v>
      </c>
      <c r="B449" s="11" t="s">
        <v>492</v>
      </c>
      <c r="C449" s="11" t="s">
        <v>4</v>
      </c>
      <c r="D449" s="12">
        <f>'прил 4'!F328</f>
        <v>27188.7</v>
      </c>
      <c r="E449" s="12">
        <f>'прил 4'!G328</f>
        <v>27188.7</v>
      </c>
      <c r="F449" s="12">
        <f>'прил 4'!H328</f>
        <v>27165.6</v>
      </c>
      <c r="G449" s="12">
        <f t="shared" si="76"/>
        <v>99.91503823279524</v>
      </c>
      <c r="H449" s="12">
        <f t="shared" si="77"/>
        <v>99.91503823279524</v>
      </c>
    </row>
    <row r="450" spans="1:8" ht="62.25">
      <c r="A450" s="21" t="s">
        <v>511</v>
      </c>
      <c r="B450" s="1" t="s">
        <v>173</v>
      </c>
      <c r="C450" s="1"/>
      <c r="D450" s="9">
        <f>D451+D464</f>
        <v>1729</v>
      </c>
      <c r="E450" s="9">
        <f>E451+E464</f>
        <v>1729</v>
      </c>
      <c r="F450" s="9">
        <f>F451+F464</f>
        <v>1521.4</v>
      </c>
      <c r="G450" s="9">
        <f t="shared" si="76"/>
        <v>87.99305957200694</v>
      </c>
      <c r="H450" s="9">
        <f t="shared" si="77"/>
        <v>87.99305957200694</v>
      </c>
    </row>
    <row r="451" spans="1:8" ht="105">
      <c r="A451" s="44" t="s">
        <v>660</v>
      </c>
      <c r="B451" s="11" t="s">
        <v>172</v>
      </c>
      <c r="C451" s="11"/>
      <c r="D451" s="12">
        <f>D452+D455+D458+D461</f>
        <v>856</v>
      </c>
      <c r="E451" s="12">
        <f>E452+E455+E458+E461</f>
        <v>856</v>
      </c>
      <c r="F451" s="12">
        <f>F452+F455+F458+F461</f>
        <v>679.1</v>
      </c>
      <c r="G451" s="12">
        <f t="shared" si="76"/>
        <v>79.33411214953271</v>
      </c>
      <c r="H451" s="12">
        <f t="shared" si="77"/>
        <v>79.33411214953271</v>
      </c>
    </row>
    <row r="452" spans="1:8" ht="30">
      <c r="A452" s="7" t="s">
        <v>171</v>
      </c>
      <c r="B452" s="11" t="s">
        <v>211</v>
      </c>
      <c r="C452" s="11"/>
      <c r="D452" s="12">
        <f aca="true" t="shared" si="88" ref="D452:F453">D453</f>
        <v>38</v>
      </c>
      <c r="E452" s="12">
        <f t="shared" si="88"/>
        <v>38</v>
      </c>
      <c r="F452" s="12">
        <f t="shared" si="88"/>
        <v>37.4</v>
      </c>
      <c r="G452" s="12">
        <f t="shared" si="76"/>
        <v>98.42105263157895</v>
      </c>
      <c r="H452" s="12">
        <f t="shared" si="77"/>
        <v>98.42105263157895</v>
      </c>
    </row>
    <row r="453" spans="1:8" ht="30">
      <c r="A453" s="7" t="s">
        <v>5</v>
      </c>
      <c r="B453" s="11" t="s">
        <v>211</v>
      </c>
      <c r="C453" s="11" t="s">
        <v>3</v>
      </c>
      <c r="D453" s="12">
        <f t="shared" si="88"/>
        <v>38</v>
      </c>
      <c r="E453" s="12">
        <f t="shared" si="88"/>
        <v>38</v>
      </c>
      <c r="F453" s="12">
        <f t="shared" si="88"/>
        <v>37.4</v>
      </c>
      <c r="G453" s="12">
        <f t="shared" si="76"/>
        <v>98.42105263157895</v>
      </c>
      <c r="H453" s="12">
        <f t="shared" si="77"/>
        <v>98.42105263157895</v>
      </c>
    </row>
    <row r="454" spans="1:8" ht="30">
      <c r="A454" s="7" t="s">
        <v>6</v>
      </c>
      <c r="B454" s="11" t="s">
        <v>211</v>
      </c>
      <c r="C454" s="11" t="s">
        <v>4</v>
      </c>
      <c r="D454" s="12">
        <f>'прил 4'!F595</f>
        <v>38</v>
      </c>
      <c r="E454" s="12">
        <f>'прил 4'!G595</f>
        <v>38</v>
      </c>
      <c r="F454" s="12">
        <f>'прил 4'!H595</f>
        <v>37.4</v>
      </c>
      <c r="G454" s="12">
        <f t="shared" si="76"/>
        <v>98.42105263157895</v>
      </c>
      <c r="H454" s="12">
        <f t="shared" si="77"/>
        <v>98.42105263157895</v>
      </c>
    </row>
    <row r="455" spans="1:8" ht="60">
      <c r="A455" s="7" t="s">
        <v>512</v>
      </c>
      <c r="B455" s="11" t="s">
        <v>269</v>
      </c>
      <c r="C455" s="11"/>
      <c r="D455" s="12">
        <f aca="true" t="shared" si="89" ref="D455:F456">D456</f>
        <v>242</v>
      </c>
      <c r="E455" s="12">
        <f t="shared" si="89"/>
        <v>242</v>
      </c>
      <c r="F455" s="12">
        <f t="shared" si="89"/>
        <v>241.1</v>
      </c>
      <c r="G455" s="12">
        <f t="shared" si="76"/>
        <v>99.62809917355372</v>
      </c>
      <c r="H455" s="12">
        <f t="shared" si="77"/>
        <v>99.62809917355372</v>
      </c>
    </row>
    <row r="456" spans="1:8" ht="30">
      <c r="A456" s="7" t="s">
        <v>5</v>
      </c>
      <c r="B456" s="11" t="s">
        <v>269</v>
      </c>
      <c r="C456" s="11" t="s">
        <v>3</v>
      </c>
      <c r="D456" s="12">
        <f t="shared" si="89"/>
        <v>242</v>
      </c>
      <c r="E456" s="12">
        <f t="shared" si="89"/>
        <v>242</v>
      </c>
      <c r="F456" s="12">
        <f t="shared" si="89"/>
        <v>241.1</v>
      </c>
      <c r="G456" s="12">
        <f t="shared" si="76"/>
        <v>99.62809917355372</v>
      </c>
      <c r="H456" s="12">
        <f t="shared" si="77"/>
        <v>99.62809917355372</v>
      </c>
    </row>
    <row r="457" spans="1:8" ht="30">
      <c r="A457" s="7" t="s">
        <v>6</v>
      </c>
      <c r="B457" s="11" t="s">
        <v>269</v>
      </c>
      <c r="C457" s="11" t="s">
        <v>4</v>
      </c>
      <c r="D457" s="12">
        <f>'прил 4'!F598</f>
        <v>242</v>
      </c>
      <c r="E457" s="12">
        <f>'прил 4'!G598</f>
        <v>242</v>
      </c>
      <c r="F457" s="12">
        <f>'прил 4'!H598</f>
        <v>241.1</v>
      </c>
      <c r="G457" s="12">
        <f t="shared" si="76"/>
        <v>99.62809917355372</v>
      </c>
      <c r="H457" s="12">
        <f t="shared" si="77"/>
        <v>99.62809917355372</v>
      </c>
    </row>
    <row r="458" spans="1:8" ht="60">
      <c r="A458" s="7" t="s">
        <v>661</v>
      </c>
      <c r="B458" s="11" t="s">
        <v>267</v>
      </c>
      <c r="C458" s="11"/>
      <c r="D458" s="12">
        <f aca="true" t="shared" si="90" ref="D458:F459">D459</f>
        <v>476</v>
      </c>
      <c r="E458" s="12">
        <f t="shared" si="90"/>
        <v>476</v>
      </c>
      <c r="F458" s="12">
        <f t="shared" si="90"/>
        <v>304</v>
      </c>
      <c r="G458" s="12">
        <f t="shared" si="76"/>
        <v>63.86554621848739</v>
      </c>
      <c r="H458" s="12">
        <f t="shared" si="77"/>
        <v>63.86554621848739</v>
      </c>
    </row>
    <row r="459" spans="1:8" ht="30">
      <c r="A459" s="13" t="s">
        <v>21</v>
      </c>
      <c r="B459" s="11" t="s">
        <v>267</v>
      </c>
      <c r="C459" s="11" t="s">
        <v>20</v>
      </c>
      <c r="D459" s="12">
        <f t="shared" si="90"/>
        <v>476</v>
      </c>
      <c r="E459" s="12">
        <f t="shared" si="90"/>
        <v>476</v>
      </c>
      <c r="F459" s="12">
        <f t="shared" si="90"/>
        <v>304</v>
      </c>
      <c r="G459" s="12">
        <f t="shared" si="76"/>
        <v>63.86554621848739</v>
      </c>
      <c r="H459" s="12">
        <f t="shared" si="77"/>
        <v>63.86554621848739</v>
      </c>
    </row>
    <row r="460" spans="1:8" ht="15">
      <c r="A460" s="13" t="s">
        <v>87</v>
      </c>
      <c r="B460" s="11" t="s">
        <v>267</v>
      </c>
      <c r="C460" s="11" t="s">
        <v>72</v>
      </c>
      <c r="D460" s="12">
        <f>'прил 4'!F601</f>
        <v>476</v>
      </c>
      <c r="E460" s="12">
        <f>'прил 4'!G601</f>
        <v>476</v>
      </c>
      <c r="F460" s="12">
        <f>'прил 4'!H601</f>
        <v>304</v>
      </c>
      <c r="G460" s="12">
        <f t="shared" si="76"/>
        <v>63.86554621848739</v>
      </c>
      <c r="H460" s="12">
        <f t="shared" si="77"/>
        <v>63.86554621848739</v>
      </c>
    </row>
    <row r="461" spans="1:8" ht="30">
      <c r="A461" s="13" t="s">
        <v>638</v>
      </c>
      <c r="B461" s="11" t="s">
        <v>639</v>
      </c>
      <c r="C461" s="11"/>
      <c r="D461" s="12">
        <f aca="true" t="shared" si="91" ref="D461:F462">D462</f>
        <v>100</v>
      </c>
      <c r="E461" s="12">
        <f t="shared" si="91"/>
        <v>100</v>
      </c>
      <c r="F461" s="12">
        <f t="shared" si="91"/>
        <v>96.6</v>
      </c>
      <c r="G461" s="12">
        <f t="shared" si="76"/>
        <v>96.6</v>
      </c>
      <c r="H461" s="12">
        <f t="shared" si="77"/>
        <v>96.6</v>
      </c>
    </row>
    <row r="462" spans="1:8" ht="30">
      <c r="A462" s="7" t="s">
        <v>5</v>
      </c>
      <c r="B462" s="11" t="s">
        <v>639</v>
      </c>
      <c r="C462" s="11" t="s">
        <v>3</v>
      </c>
      <c r="D462" s="12">
        <f t="shared" si="91"/>
        <v>100</v>
      </c>
      <c r="E462" s="12">
        <f t="shared" si="91"/>
        <v>100</v>
      </c>
      <c r="F462" s="12">
        <f t="shared" si="91"/>
        <v>96.6</v>
      </c>
      <c r="G462" s="12">
        <f t="shared" si="76"/>
        <v>96.6</v>
      </c>
      <c r="H462" s="12">
        <f t="shared" si="77"/>
        <v>96.6</v>
      </c>
    </row>
    <row r="463" spans="1:8" ht="30">
      <c r="A463" s="7" t="s">
        <v>6</v>
      </c>
      <c r="B463" s="11" t="s">
        <v>639</v>
      </c>
      <c r="C463" s="11" t="s">
        <v>4</v>
      </c>
      <c r="D463" s="12">
        <f>'прил 4'!F604</f>
        <v>100</v>
      </c>
      <c r="E463" s="12">
        <f>'прил 4'!G604</f>
        <v>100</v>
      </c>
      <c r="F463" s="12">
        <f>'прил 4'!H604</f>
        <v>96.6</v>
      </c>
      <c r="G463" s="12">
        <f t="shared" si="76"/>
        <v>96.6</v>
      </c>
      <c r="H463" s="12">
        <f t="shared" si="77"/>
        <v>96.6</v>
      </c>
    </row>
    <row r="464" spans="1:8" ht="30">
      <c r="A464" s="44" t="s">
        <v>665</v>
      </c>
      <c r="B464" s="11" t="s">
        <v>218</v>
      </c>
      <c r="C464" s="11"/>
      <c r="D464" s="12">
        <f>D465+D468</f>
        <v>873</v>
      </c>
      <c r="E464" s="12">
        <f>E465+E468</f>
        <v>873</v>
      </c>
      <c r="F464" s="12">
        <f>F465+F468</f>
        <v>842.3</v>
      </c>
      <c r="G464" s="12">
        <f t="shared" si="76"/>
        <v>96.48339060710194</v>
      </c>
      <c r="H464" s="12">
        <f t="shared" si="77"/>
        <v>96.48339060710194</v>
      </c>
    </row>
    <row r="465" spans="1:8" ht="30">
      <c r="A465" s="7" t="s">
        <v>513</v>
      </c>
      <c r="B465" s="11" t="s">
        <v>212</v>
      </c>
      <c r="C465" s="11"/>
      <c r="D465" s="12">
        <f aca="true" t="shared" si="92" ref="D465:F466">D466</f>
        <v>853</v>
      </c>
      <c r="E465" s="12">
        <f t="shared" si="92"/>
        <v>853</v>
      </c>
      <c r="F465" s="12">
        <f t="shared" si="92"/>
        <v>822.3</v>
      </c>
      <c r="G465" s="12">
        <f t="shared" si="76"/>
        <v>96.40093786635404</v>
      </c>
      <c r="H465" s="12">
        <f t="shared" si="77"/>
        <v>96.40093786635404</v>
      </c>
    </row>
    <row r="466" spans="1:8" ht="30">
      <c r="A466" s="7" t="s">
        <v>5</v>
      </c>
      <c r="B466" s="11" t="s">
        <v>212</v>
      </c>
      <c r="C466" s="11" t="s">
        <v>3</v>
      </c>
      <c r="D466" s="12">
        <f t="shared" si="92"/>
        <v>853</v>
      </c>
      <c r="E466" s="12">
        <f t="shared" si="92"/>
        <v>853</v>
      </c>
      <c r="F466" s="12">
        <f t="shared" si="92"/>
        <v>822.3</v>
      </c>
      <c r="G466" s="12">
        <f t="shared" si="76"/>
        <v>96.40093786635404</v>
      </c>
      <c r="H466" s="12">
        <f t="shared" si="77"/>
        <v>96.40093786635404</v>
      </c>
    </row>
    <row r="467" spans="1:8" ht="30">
      <c r="A467" s="7" t="s">
        <v>6</v>
      </c>
      <c r="B467" s="11" t="s">
        <v>212</v>
      </c>
      <c r="C467" s="11" t="s">
        <v>4</v>
      </c>
      <c r="D467" s="12">
        <f>'прил 4'!F608</f>
        <v>853</v>
      </c>
      <c r="E467" s="12">
        <f>'прил 4'!G608</f>
        <v>853</v>
      </c>
      <c r="F467" s="12">
        <f>'прил 4'!H608</f>
        <v>822.3</v>
      </c>
      <c r="G467" s="12">
        <f aca="true" t="shared" si="93" ref="G467:G530">F467/D467*100</f>
        <v>96.40093786635404</v>
      </c>
      <c r="H467" s="12">
        <f aca="true" t="shared" si="94" ref="H467:H530">F467/E467*100</f>
        <v>96.40093786635404</v>
      </c>
    </row>
    <row r="468" spans="1:8" ht="45">
      <c r="A468" s="7" t="s">
        <v>643</v>
      </c>
      <c r="B468" s="11" t="s">
        <v>644</v>
      </c>
      <c r="C468" s="11"/>
      <c r="D468" s="12">
        <f aca="true" t="shared" si="95" ref="D468:F469">D469</f>
        <v>20</v>
      </c>
      <c r="E468" s="12">
        <f t="shared" si="95"/>
        <v>20</v>
      </c>
      <c r="F468" s="12">
        <f t="shared" si="95"/>
        <v>20</v>
      </c>
      <c r="G468" s="12">
        <f t="shared" si="93"/>
        <v>100</v>
      </c>
      <c r="H468" s="12">
        <f t="shared" si="94"/>
        <v>100</v>
      </c>
    </row>
    <row r="469" spans="1:8" ht="30">
      <c r="A469" s="7" t="s">
        <v>5</v>
      </c>
      <c r="B469" s="11" t="s">
        <v>644</v>
      </c>
      <c r="C469" s="11" t="s">
        <v>3</v>
      </c>
      <c r="D469" s="12">
        <f t="shared" si="95"/>
        <v>20</v>
      </c>
      <c r="E469" s="12">
        <f t="shared" si="95"/>
        <v>20</v>
      </c>
      <c r="F469" s="12">
        <f t="shared" si="95"/>
        <v>20</v>
      </c>
      <c r="G469" s="12">
        <f t="shared" si="93"/>
        <v>100</v>
      </c>
      <c r="H469" s="12">
        <f t="shared" si="94"/>
        <v>100</v>
      </c>
    </row>
    <row r="470" spans="1:8" ht="30">
      <c r="A470" s="7" t="s">
        <v>6</v>
      </c>
      <c r="B470" s="11" t="s">
        <v>644</v>
      </c>
      <c r="C470" s="11" t="s">
        <v>4</v>
      </c>
      <c r="D470" s="12">
        <f>'прил 4'!F611</f>
        <v>20</v>
      </c>
      <c r="E470" s="12">
        <f>'прил 4'!G611</f>
        <v>20</v>
      </c>
      <c r="F470" s="12">
        <f>'прил 4'!H611</f>
        <v>20</v>
      </c>
      <c r="G470" s="12">
        <f t="shared" si="93"/>
        <v>100</v>
      </c>
      <c r="H470" s="12">
        <f t="shared" si="94"/>
        <v>100</v>
      </c>
    </row>
    <row r="471" spans="1:8" ht="78">
      <c r="A471" s="21" t="s">
        <v>531</v>
      </c>
      <c r="B471" s="1" t="s">
        <v>241</v>
      </c>
      <c r="C471" s="1"/>
      <c r="D471" s="9">
        <f>D472</f>
        <v>650.8</v>
      </c>
      <c r="E471" s="9">
        <f>E472</f>
        <v>650.8</v>
      </c>
      <c r="F471" s="9">
        <f>F472</f>
        <v>215.60000000000002</v>
      </c>
      <c r="G471" s="9">
        <f t="shared" si="93"/>
        <v>33.12845728334358</v>
      </c>
      <c r="H471" s="9">
        <f t="shared" si="94"/>
        <v>33.12845728334358</v>
      </c>
    </row>
    <row r="472" spans="1:8" ht="105">
      <c r="A472" s="14" t="s">
        <v>647</v>
      </c>
      <c r="B472" s="11" t="s">
        <v>242</v>
      </c>
      <c r="C472" s="11"/>
      <c r="D472" s="12">
        <f>D473+D476</f>
        <v>650.8</v>
      </c>
      <c r="E472" s="12">
        <f>E473+E476</f>
        <v>650.8</v>
      </c>
      <c r="F472" s="12">
        <f>F473+F476</f>
        <v>215.60000000000002</v>
      </c>
      <c r="G472" s="12">
        <f t="shared" si="93"/>
        <v>33.12845728334358</v>
      </c>
      <c r="H472" s="12">
        <f t="shared" si="94"/>
        <v>33.12845728334358</v>
      </c>
    </row>
    <row r="473" spans="1:8" ht="90">
      <c r="A473" s="14" t="s">
        <v>532</v>
      </c>
      <c r="B473" s="11" t="s">
        <v>244</v>
      </c>
      <c r="C473" s="11"/>
      <c r="D473" s="12">
        <f aca="true" t="shared" si="96" ref="D473:F474">D474</f>
        <v>550.8</v>
      </c>
      <c r="E473" s="12">
        <f t="shared" si="96"/>
        <v>550.8</v>
      </c>
      <c r="F473" s="12">
        <f t="shared" si="96"/>
        <v>203.8</v>
      </c>
      <c r="G473" s="12">
        <f t="shared" si="93"/>
        <v>37.000726216412495</v>
      </c>
      <c r="H473" s="12">
        <f t="shared" si="94"/>
        <v>37.000726216412495</v>
      </c>
    </row>
    <row r="474" spans="1:8" ht="30">
      <c r="A474" s="13" t="s">
        <v>5</v>
      </c>
      <c r="B474" s="11" t="s">
        <v>244</v>
      </c>
      <c r="C474" s="11" t="s">
        <v>3</v>
      </c>
      <c r="D474" s="12">
        <f t="shared" si="96"/>
        <v>550.8</v>
      </c>
      <c r="E474" s="12">
        <f t="shared" si="96"/>
        <v>550.8</v>
      </c>
      <c r="F474" s="12">
        <f t="shared" si="96"/>
        <v>203.8</v>
      </c>
      <c r="G474" s="12">
        <f t="shared" si="93"/>
        <v>37.000726216412495</v>
      </c>
      <c r="H474" s="12">
        <f t="shared" si="94"/>
        <v>37.000726216412495</v>
      </c>
    </row>
    <row r="475" spans="1:8" ht="30">
      <c r="A475" s="13" t="s">
        <v>6</v>
      </c>
      <c r="B475" s="11" t="s">
        <v>244</v>
      </c>
      <c r="C475" s="11" t="s">
        <v>4</v>
      </c>
      <c r="D475" s="12">
        <f>'прил 4'!F134</f>
        <v>550.8</v>
      </c>
      <c r="E475" s="12">
        <f>'прил 4'!G134</f>
        <v>550.8</v>
      </c>
      <c r="F475" s="12">
        <f>'прил 4'!H134</f>
        <v>203.8</v>
      </c>
      <c r="G475" s="12">
        <f t="shared" si="93"/>
        <v>37.000726216412495</v>
      </c>
      <c r="H475" s="12">
        <f t="shared" si="94"/>
        <v>37.000726216412495</v>
      </c>
    </row>
    <row r="476" spans="1:8" ht="45">
      <c r="A476" s="13" t="s">
        <v>181</v>
      </c>
      <c r="B476" s="11" t="s">
        <v>243</v>
      </c>
      <c r="C476" s="11"/>
      <c r="D476" s="12">
        <f aca="true" t="shared" si="97" ref="D476:F477">D477</f>
        <v>100</v>
      </c>
      <c r="E476" s="12">
        <f t="shared" si="97"/>
        <v>100</v>
      </c>
      <c r="F476" s="12">
        <f t="shared" si="97"/>
        <v>11.8</v>
      </c>
      <c r="G476" s="12">
        <f t="shared" si="93"/>
        <v>11.8</v>
      </c>
      <c r="H476" s="12">
        <f t="shared" si="94"/>
        <v>11.8</v>
      </c>
    </row>
    <row r="477" spans="1:8" ht="30">
      <c r="A477" s="13" t="s">
        <v>5</v>
      </c>
      <c r="B477" s="11" t="s">
        <v>243</v>
      </c>
      <c r="C477" s="11" t="s">
        <v>3</v>
      </c>
      <c r="D477" s="12">
        <f t="shared" si="97"/>
        <v>100</v>
      </c>
      <c r="E477" s="12">
        <f t="shared" si="97"/>
        <v>100</v>
      </c>
      <c r="F477" s="12">
        <f t="shared" si="97"/>
        <v>11.8</v>
      </c>
      <c r="G477" s="12">
        <f t="shared" si="93"/>
        <v>11.8</v>
      </c>
      <c r="H477" s="12">
        <f t="shared" si="94"/>
        <v>11.8</v>
      </c>
    </row>
    <row r="478" spans="1:8" ht="30">
      <c r="A478" s="13" t="s">
        <v>6</v>
      </c>
      <c r="B478" s="11" t="s">
        <v>243</v>
      </c>
      <c r="C478" s="11" t="s">
        <v>4</v>
      </c>
      <c r="D478" s="12">
        <f>'прил 4'!F430</f>
        <v>100</v>
      </c>
      <c r="E478" s="12">
        <f>'прил 4'!G430</f>
        <v>100</v>
      </c>
      <c r="F478" s="12">
        <f>'прил 4'!H430</f>
        <v>11.8</v>
      </c>
      <c r="G478" s="12">
        <f t="shared" si="93"/>
        <v>11.8</v>
      </c>
      <c r="H478" s="12">
        <f t="shared" si="94"/>
        <v>11.8</v>
      </c>
    </row>
    <row r="479" spans="1:8" ht="46.5">
      <c r="A479" s="21" t="s">
        <v>530</v>
      </c>
      <c r="B479" s="1" t="s">
        <v>245</v>
      </c>
      <c r="C479" s="1"/>
      <c r="D479" s="9">
        <f>D480</f>
        <v>2744.7</v>
      </c>
      <c r="E479" s="9">
        <f>E480</f>
        <v>2744.7</v>
      </c>
      <c r="F479" s="9">
        <f>F480</f>
        <v>2590.8</v>
      </c>
      <c r="G479" s="9">
        <f t="shared" si="93"/>
        <v>94.3928298174664</v>
      </c>
      <c r="H479" s="9">
        <f t="shared" si="94"/>
        <v>94.3928298174664</v>
      </c>
    </row>
    <row r="480" spans="1:8" ht="60">
      <c r="A480" s="13" t="s">
        <v>182</v>
      </c>
      <c r="B480" s="11" t="s">
        <v>246</v>
      </c>
      <c r="C480" s="11"/>
      <c r="D480" s="12">
        <f>D481+D486</f>
        <v>2744.7</v>
      </c>
      <c r="E480" s="12">
        <f>E481+E486</f>
        <v>2744.7</v>
      </c>
      <c r="F480" s="12">
        <f>F481+F486</f>
        <v>2590.8</v>
      </c>
      <c r="G480" s="12">
        <f t="shared" si="93"/>
        <v>94.3928298174664</v>
      </c>
      <c r="H480" s="12">
        <f t="shared" si="94"/>
        <v>94.3928298174664</v>
      </c>
    </row>
    <row r="481" spans="1:8" ht="30">
      <c r="A481" s="14" t="s">
        <v>167</v>
      </c>
      <c r="B481" s="11" t="s">
        <v>247</v>
      </c>
      <c r="C481" s="11"/>
      <c r="D481" s="12">
        <f>D482+D484</f>
        <v>1909.7</v>
      </c>
      <c r="E481" s="12">
        <f>E482+E484</f>
        <v>1909.7</v>
      </c>
      <c r="F481" s="12">
        <f>F482+F484</f>
        <v>1762.2</v>
      </c>
      <c r="G481" s="12">
        <f t="shared" si="93"/>
        <v>92.27627376027648</v>
      </c>
      <c r="H481" s="12">
        <f t="shared" si="94"/>
        <v>92.27627376027648</v>
      </c>
    </row>
    <row r="482" spans="1:8" ht="60">
      <c r="A482" s="13" t="s">
        <v>0</v>
      </c>
      <c r="B482" s="11" t="s">
        <v>247</v>
      </c>
      <c r="C482" s="11" t="s">
        <v>228</v>
      </c>
      <c r="D482" s="12">
        <f>D483</f>
        <v>1872.2</v>
      </c>
      <c r="E482" s="12">
        <f>E483</f>
        <v>1872.2</v>
      </c>
      <c r="F482" s="12">
        <f>F483</f>
        <v>1762.2</v>
      </c>
      <c r="G482" s="12">
        <f t="shared" si="93"/>
        <v>94.12455934195064</v>
      </c>
      <c r="H482" s="12">
        <f t="shared" si="94"/>
        <v>94.12455934195064</v>
      </c>
    </row>
    <row r="483" spans="1:8" ht="30">
      <c r="A483" s="13" t="s">
        <v>1</v>
      </c>
      <c r="B483" s="11" t="s">
        <v>247</v>
      </c>
      <c r="C483" s="11" t="s">
        <v>2</v>
      </c>
      <c r="D483" s="12">
        <f>'прил 4'!F139</f>
        <v>1872.2</v>
      </c>
      <c r="E483" s="12">
        <f>'прил 4'!G139</f>
        <v>1872.2</v>
      </c>
      <c r="F483" s="12">
        <f>'прил 4'!H139</f>
        <v>1762.2</v>
      </c>
      <c r="G483" s="12">
        <f t="shared" si="93"/>
        <v>94.12455934195064</v>
      </c>
      <c r="H483" s="12">
        <f t="shared" si="94"/>
        <v>94.12455934195064</v>
      </c>
    </row>
    <row r="484" spans="1:8" ht="30">
      <c r="A484" s="13" t="s">
        <v>5</v>
      </c>
      <c r="B484" s="11" t="s">
        <v>247</v>
      </c>
      <c r="C484" s="11" t="s">
        <v>3</v>
      </c>
      <c r="D484" s="12">
        <f>D485</f>
        <v>37.5</v>
      </c>
      <c r="E484" s="12">
        <f>E485</f>
        <v>37.5</v>
      </c>
      <c r="F484" s="12">
        <f>F485</f>
        <v>0</v>
      </c>
      <c r="G484" s="12">
        <f t="shared" si="93"/>
        <v>0</v>
      </c>
      <c r="H484" s="12">
        <f t="shared" si="94"/>
        <v>0</v>
      </c>
    </row>
    <row r="485" spans="1:8" ht="30">
      <c r="A485" s="13" t="s">
        <v>6</v>
      </c>
      <c r="B485" s="11" t="s">
        <v>247</v>
      </c>
      <c r="C485" s="11" t="s">
        <v>4</v>
      </c>
      <c r="D485" s="12">
        <f>'прил 4'!F141</f>
        <v>37.5</v>
      </c>
      <c r="E485" s="12">
        <f>'прил 4'!G141</f>
        <v>37.5</v>
      </c>
      <c r="F485" s="12">
        <f>'прил 4'!H141</f>
        <v>0</v>
      </c>
      <c r="G485" s="12">
        <f t="shared" si="93"/>
        <v>0</v>
      </c>
      <c r="H485" s="12">
        <f t="shared" si="94"/>
        <v>0</v>
      </c>
    </row>
    <row r="486" spans="1:8" ht="75">
      <c r="A486" s="14" t="s">
        <v>640</v>
      </c>
      <c r="B486" s="11" t="s">
        <v>248</v>
      </c>
      <c r="C486" s="11"/>
      <c r="D486" s="12">
        <f>D487+D489</f>
        <v>835</v>
      </c>
      <c r="E486" s="12">
        <f>E487+E489</f>
        <v>835</v>
      </c>
      <c r="F486" s="12">
        <f>F487+F489</f>
        <v>828.5999999999999</v>
      </c>
      <c r="G486" s="12">
        <f t="shared" si="93"/>
        <v>99.23353293413173</v>
      </c>
      <c r="H486" s="12">
        <f t="shared" si="94"/>
        <v>99.23353293413173</v>
      </c>
    </row>
    <row r="487" spans="1:8" ht="60">
      <c r="A487" s="13" t="s">
        <v>0</v>
      </c>
      <c r="B487" s="11" t="s">
        <v>248</v>
      </c>
      <c r="C487" s="11" t="s">
        <v>228</v>
      </c>
      <c r="D487" s="12">
        <f>D488</f>
        <v>624.8</v>
      </c>
      <c r="E487" s="12">
        <f>E488</f>
        <v>624.8</v>
      </c>
      <c r="F487" s="12">
        <f>F488</f>
        <v>624.3</v>
      </c>
      <c r="G487" s="12">
        <f t="shared" si="93"/>
        <v>99.91997439180538</v>
      </c>
      <c r="H487" s="12">
        <f t="shared" si="94"/>
        <v>99.91997439180538</v>
      </c>
    </row>
    <row r="488" spans="1:8" ht="30">
      <c r="A488" s="13" t="s">
        <v>1</v>
      </c>
      <c r="B488" s="11" t="s">
        <v>248</v>
      </c>
      <c r="C488" s="11" t="s">
        <v>2</v>
      </c>
      <c r="D488" s="12">
        <f>'прил 4'!F144</f>
        <v>624.8</v>
      </c>
      <c r="E488" s="12">
        <f>'прил 4'!G144</f>
        <v>624.8</v>
      </c>
      <c r="F488" s="12">
        <f>'прил 4'!H144</f>
        <v>624.3</v>
      </c>
      <c r="G488" s="12">
        <f t="shared" si="93"/>
        <v>99.91997439180538</v>
      </c>
      <c r="H488" s="12">
        <f t="shared" si="94"/>
        <v>99.91997439180538</v>
      </c>
    </row>
    <row r="489" spans="1:8" ht="30">
      <c r="A489" s="13" t="s">
        <v>5</v>
      </c>
      <c r="B489" s="11" t="s">
        <v>248</v>
      </c>
      <c r="C489" s="11" t="s">
        <v>3</v>
      </c>
      <c r="D489" s="12">
        <f>D490</f>
        <v>210.20000000000002</v>
      </c>
      <c r="E489" s="12">
        <f>E490</f>
        <v>210.20000000000002</v>
      </c>
      <c r="F489" s="12">
        <f>F490</f>
        <v>204.3</v>
      </c>
      <c r="G489" s="12">
        <f t="shared" si="93"/>
        <v>97.19314938154139</v>
      </c>
      <c r="H489" s="12">
        <f t="shared" si="94"/>
        <v>97.19314938154139</v>
      </c>
    </row>
    <row r="490" spans="1:8" ht="30">
      <c r="A490" s="13" t="s">
        <v>6</v>
      </c>
      <c r="B490" s="11" t="s">
        <v>248</v>
      </c>
      <c r="C490" s="11" t="s">
        <v>4</v>
      </c>
      <c r="D490" s="12">
        <f>'прил 4'!F146</f>
        <v>210.20000000000002</v>
      </c>
      <c r="E490" s="12">
        <f>'прил 4'!G146</f>
        <v>210.20000000000002</v>
      </c>
      <c r="F490" s="12">
        <f>'прил 4'!H146</f>
        <v>204.3</v>
      </c>
      <c r="G490" s="12">
        <f t="shared" si="93"/>
        <v>97.19314938154139</v>
      </c>
      <c r="H490" s="12">
        <f t="shared" si="94"/>
        <v>97.19314938154139</v>
      </c>
    </row>
    <row r="491" spans="1:8" ht="140.25">
      <c r="A491" s="21" t="s">
        <v>533</v>
      </c>
      <c r="B491" s="1" t="s">
        <v>249</v>
      </c>
      <c r="C491" s="1"/>
      <c r="D491" s="9">
        <f>D492</f>
        <v>52513</v>
      </c>
      <c r="E491" s="9">
        <f>E492</f>
        <v>52513</v>
      </c>
      <c r="F491" s="9">
        <f>F492</f>
        <v>49037.5</v>
      </c>
      <c r="G491" s="9">
        <f t="shared" si="93"/>
        <v>93.38163883228916</v>
      </c>
      <c r="H491" s="9">
        <f t="shared" si="94"/>
        <v>93.38163883228916</v>
      </c>
    </row>
    <row r="492" spans="1:8" ht="60">
      <c r="A492" s="13" t="s">
        <v>649</v>
      </c>
      <c r="B492" s="11" t="s">
        <v>250</v>
      </c>
      <c r="C492" s="11"/>
      <c r="D492" s="12">
        <f>D493+D496+D499</f>
        <v>52513</v>
      </c>
      <c r="E492" s="12">
        <f>E493+E496+E499</f>
        <v>52513</v>
      </c>
      <c r="F492" s="12">
        <f>F493+F496+F499</f>
        <v>49037.5</v>
      </c>
      <c r="G492" s="12">
        <f t="shared" si="93"/>
        <v>93.38163883228916</v>
      </c>
      <c r="H492" s="12">
        <f t="shared" si="94"/>
        <v>93.38163883228916</v>
      </c>
    </row>
    <row r="493" spans="1:8" ht="30">
      <c r="A493" s="10" t="s">
        <v>388</v>
      </c>
      <c r="B493" s="11" t="s">
        <v>584</v>
      </c>
      <c r="C493" s="11"/>
      <c r="D493" s="12">
        <f aca="true" t="shared" si="98" ref="D493:F494">D494</f>
        <v>49558</v>
      </c>
      <c r="E493" s="12">
        <f t="shared" si="98"/>
        <v>49558</v>
      </c>
      <c r="F493" s="12">
        <f t="shared" si="98"/>
        <v>46258</v>
      </c>
      <c r="G493" s="12">
        <f t="shared" si="93"/>
        <v>93.3411356390492</v>
      </c>
      <c r="H493" s="12">
        <f t="shared" si="94"/>
        <v>93.3411356390492</v>
      </c>
    </row>
    <row r="494" spans="1:8" ht="30">
      <c r="A494" s="13" t="s">
        <v>21</v>
      </c>
      <c r="B494" s="11" t="s">
        <v>584</v>
      </c>
      <c r="C494" s="22">
        <v>600</v>
      </c>
      <c r="D494" s="12">
        <f t="shared" si="98"/>
        <v>49558</v>
      </c>
      <c r="E494" s="12">
        <f t="shared" si="98"/>
        <v>49558</v>
      </c>
      <c r="F494" s="12">
        <f t="shared" si="98"/>
        <v>46258</v>
      </c>
      <c r="G494" s="12">
        <f t="shared" si="93"/>
        <v>93.3411356390492</v>
      </c>
      <c r="H494" s="12">
        <f t="shared" si="94"/>
        <v>93.3411356390492</v>
      </c>
    </row>
    <row r="495" spans="1:8" ht="15">
      <c r="A495" s="13" t="s">
        <v>87</v>
      </c>
      <c r="B495" s="11" t="s">
        <v>584</v>
      </c>
      <c r="C495" s="22">
        <v>610</v>
      </c>
      <c r="D495" s="12">
        <f>'прил 4'!F151</f>
        <v>49558</v>
      </c>
      <c r="E495" s="12">
        <f>'прил 4'!G151</f>
        <v>49558</v>
      </c>
      <c r="F495" s="12">
        <f>'прил 4'!H151</f>
        <v>46258</v>
      </c>
      <c r="G495" s="12">
        <f t="shared" si="93"/>
        <v>93.3411356390492</v>
      </c>
      <c r="H495" s="12">
        <f t="shared" si="94"/>
        <v>93.3411356390492</v>
      </c>
    </row>
    <row r="496" spans="1:8" ht="90">
      <c r="A496" s="13" t="s">
        <v>743</v>
      </c>
      <c r="B496" s="11" t="s">
        <v>740</v>
      </c>
      <c r="C496" s="22"/>
      <c r="D496" s="12">
        <f aca="true" t="shared" si="99" ref="D496:F497">D497</f>
        <v>259</v>
      </c>
      <c r="E496" s="12">
        <f t="shared" si="99"/>
        <v>259</v>
      </c>
      <c r="F496" s="12">
        <f t="shared" si="99"/>
        <v>83.5</v>
      </c>
      <c r="G496" s="12">
        <f t="shared" si="93"/>
        <v>32.239382239382245</v>
      </c>
      <c r="H496" s="12">
        <f t="shared" si="94"/>
        <v>32.239382239382245</v>
      </c>
    </row>
    <row r="497" spans="1:8" ht="30">
      <c r="A497" s="13" t="s">
        <v>21</v>
      </c>
      <c r="B497" s="11" t="s">
        <v>740</v>
      </c>
      <c r="C497" s="22">
        <v>600</v>
      </c>
      <c r="D497" s="12">
        <f t="shared" si="99"/>
        <v>259</v>
      </c>
      <c r="E497" s="12">
        <f t="shared" si="99"/>
        <v>259</v>
      </c>
      <c r="F497" s="12">
        <f t="shared" si="99"/>
        <v>83.5</v>
      </c>
      <c r="G497" s="12">
        <f t="shared" si="93"/>
        <v>32.239382239382245</v>
      </c>
      <c r="H497" s="12">
        <f t="shared" si="94"/>
        <v>32.239382239382245</v>
      </c>
    </row>
    <row r="498" spans="1:8" ht="15">
      <c r="A498" s="13" t="s">
        <v>87</v>
      </c>
      <c r="B498" s="11" t="s">
        <v>740</v>
      </c>
      <c r="C498" s="22">
        <v>610</v>
      </c>
      <c r="D498" s="12">
        <f>'прил 4'!F154</f>
        <v>259</v>
      </c>
      <c r="E498" s="12">
        <f>'прил 4'!G154</f>
        <v>259</v>
      </c>
      <c r="F498" s="12">
        <f>'прил 4'!H154</f>
        <v>83.5</v>
      </c>
      <c r="G498" s="12">
        <f t="shared" si="93"/>
        <v>32.239382239382245</v>
      </c>
      <c r="H498" s="12">
        <f t="shared" si="94"/>
        <v>32.239382239382245</v>
      </c>
    </row>
    <row r="499" spans="1:8" ht="45">
      <c r="A499" s="13" t="s">
        <v>742</v>
      </c>
      <c r="B499" s="11" t="s">
        <v>741</v>
      </c>
      <c r="C499" s="22"/>
      <c r="D499" s="12">
        <f aca="true" t="shared" si="100" ref="D499:F500">D500</f>
        <v>2696</v>
      </c>
      <c r="E499" s="12">
        <f t="shared" si="100"/>
        <v>2696</v>
      </c>
      <c r="F499" s="12">
        <f t="shared" si="100"/>
        <v>2696</v>
      </c>
      <c r="G499" s="12">
        <f t="shared" si="93"/>
        <v>100</v>
      </c>
      <c r="H499" s="12">
        <f t="shared" si="94"/>
        <v>100</v>
      </c>
    </row>
    <row r="500" spans="1:8" ht="30">
      <c r="A500" s="13" t="s">
        <v>21</v>
      </c>
      <c r="B500" s="11" t="s">
        <v>741</v>
      </c>
      <c r="C500" s="22">
        <v>600</v>
      </c>
      <c r="D500" s="12">
        <f t="shared" si="100"/>
        <v>2696</v>
      </c>
      <c r="E500" s="12">
        <f t="shared" si="100"/>
        <v>2696</v>
      </c>
      <c r="F500" s="12">
        <f t="shared" si="100"/>
        <v>2696</v>
      </c>
      <c r="G500" s="12">
        <f t="shared" si="93"/>
        <v>100</v>
      </c>
      <c r="H500" s="12">
        <f t="shared" si="94"/>
        <v>100</v>
      </c>
    </row>
    <row r="501" spans="1:8" ht="15">
      <c r="A501" s="13" t="s">
        <v>87</v>
      </c>
      <c r="B501" s="11" t="s">
        <v>741</v>
      </c>
      <c r="C501" s="22">
        <v>610</v>
      </c>
      <c r="D501" s="12">
        <f>'прил 4'!F157</f>
        <v>2696</v>
      </c>
      <c r="E501" s="12">
        <f>'прил 4'!G157</f>
        <v>2696</v>
      </c>
      <c r="F501" s="12">
        <f>'прил 4'!H157</f>
        <v>2696</v>
      </c>
      <c r="G501" s="12">
        <f t="shared" si="93"/>
        <v>100</v>
      </c>
      <c r="H501" s="12">
        <f t="shared" si="94"/>
        <v>100</v>
      </c>
    </row>
    <row r="502" spans="1:8" ht="78">
      <c r="A502" s="43" t="s">
        <v>582</v>
      </c>
      <c r="B502" s="1" t="s">
        <v>251</v>
      </c>
      <c r="C502" s="1"/>
      <c r="D502" s="9">
        <f>D503+D516+D520</f>
        <v>5560.1</v>
      </c>
      <c r="E502" s="9">
        <f>E503+E516+E520</f>
        <v>5560.1</v>
      </c>
      <c r="F502" s="9">
        <f>F503+F516+F520</f>
        <v>3183.7999999999997</v>
      </c>
      <c r="G502" s="9">
        <f t="shared" si="93"/>
        <v>57.261560043884096</v>
      </c>
      <c r="H502" s="9">
        <f t="shared" si="94"/>
        <v>57.261560043884096</v>
      </c>
    </row>
    <row r="503" spans="1:8" ht="15">
      <c r="A503" s="10" t="s">
        <v>709</v>
      </c>
      <c r="B503" s="11" t="s">
        <v>710</v>
      </c>
      <c r="C503" s="11"/>
      <c r="D503" s="12">
        <f>D504+D507+D510+D513</f>
        <v>4612.700000000001</v>
      </c>
      <c r="E503" s="12">
        <f>E504+E507+E510+E513</f>
        <v>4612.700000000001</v>
      </c>
      <c r="F503" s="12">
        <f>F504+F507+F510+F513</f>
        <v>2843.6</v>
      </c>
      <c r="G503" s="12">
        <f t="shared" si="93"/>
        <v>61.64719144969323</v>
      </c>
      <c r="H503" s="12">
        <f t="shared" si="94"/>
        <v>61.64719144969323</v>
      </c>
    </row>
    <row r="504" spans="1:8" ht="30">
      <c r="A504" s="10" t="s">
        <v>711</v>
      </c>
      <c r="B504" s="11" t="s">
        <v>712</v>
      </c>
      <c r="C504" s="11"/>
      <c r="D504" s="12">
        <f aca="true" t="shared" si="101" ref="D504:F505">D505</f>
        <v>3287.7000000000003</v>
      </c>
      <c r="E504" s="12">
        <f t="shared" si="101"/>
        <v>3287.7000000000003</v>
      </c>
      <c r="F504" s="12">
        <f t="shared" si="101"/>
        <v>1588.1</v>
      </c>
      <c r="G504" s="12">
        <f t="shared" si="93"/>
        <v>48.30428567083371</v>
      </c>
      <c r="H504" s="12">
        <f t="shared" si="94"/>
        <v>48.30428567083371</v>
      </c>
    </row>
    <row r="505" spans="1:8" ht="30">
      <c r="A505" s="13" t="s">
        <v>5</v>
      </c>
      <c r="B505" s="11" t="s">
        <v>712</v>
      </c>
      <c r="C505" s="11" t="s">
        <v>3</v>
      </c>
      <c r="D505" s="29">
        <f t="shared" si="101"/>
        <v>3287.7000000000003</v>
      </c>
      <c r="E505" s="29">
        <f t="shared" si="101"/>
        <v>3287.7000000000003</v>
      </c>
      <c r="F505" s="29">
        <f t="shared" si="101"/>
        <v>1588.1</v>
      </c>
      <c r="G505" s="12">
        <f t="shared" si="93"/>
        <v>48.30428567083371</v>
      </c>
      <c r="H505" s="12">
        <f t="shared" si="94"/>
        <v>48.30428567083371</v>
      </c>
    </row>
    <row r="506" spans="1:8" ht="30">
      <c r="A506" s="13" t="s">
        <v>6</v>
      </c>
      <c r="B506" s="11" t="s">
        <v>712</v>
      </c>
      <c r="C506" s="11" t="s">
        <v>4</v>
      </c>
      <c r="D506" s="29">
        <f>'прил 4'!F366</f>
        <v>3287.7000000000003</v>
      </c>
      <c r="E506" s="29">
        <f>'прил 4'!G366</f>
        <v>3287.7000000000003</v>
      </c>
      <c r="F506" s="29">
        <f>'прил 4'!H366</f>
        <v>1588.1</v>
      </c>
      <c r="G506" s="12">
        <f t="shared" si="93"/>
        <v>48.30428567083371</v>
      </c>
      <c r="H506" s="12">
        <f t="shared" si="94"/>
        <v>48.30428567083371</v>
      </c>
    </row>
    <row r="507" spans="1:8" ht="90">
      <c r="A507" s="10" t="s">
        <v>713</v>
      </c>
      <c r="B507" s="11" t="s">
        <v>714</v>
      </c>
      <c r="C507" s="11"/>
      <c r="D507" s="12">
        <f aca="true" t="shared" si="102" ref="D507:F508">D508</f>
        <v>44</v>
      </c>
      <c r="E507" s="12">
        <f t="shared" si="102"/>
        <v>44</v>
      </c>
      <c r="F507" s="12">
        <f t="shared" si="102"/>
        <v>4.6</v>
      </c>
      <c r="G507" s="12">
        <f t="shared" si="93"/>
        <v>10.454545454545453</v>
      </c>
      <c r="H507" s="12">
        <f t="shared" si="94"/>
        <v>10.454545454545453</v>
      </c>
    </row>
    <row r="508" spans="1:8" ht="30">
      <c r="A508" s="13" t="s">
        <v>5</v>
      </c>
      <c r="B508" s="11" t="s">
        <v>714</v>
      </c>
      <c r="C508" s="11" t="s">
        <v>3</v>
      </c>
      <c r="D508" s="29">
        <f t="shared" si="102"/>
        <v>44</v>
      </c>
      <c r="E508" s="29">
        <f t="shared" si="102"/>
        <v>44</v>
      </c>
      <c r="F508" s="29">
        <f t="shared" si="102"/>
        <v>4.6</v>
      </c>
      <c r="G508" s="12">
        <f t="shared" si="93"/>
        <v>10.454545454545453</v>
      </c>
      <c r="H508" s="12">
        <f t="shared" si="94"/>
        <v>10.454545454545453</v>
      </c>
    </row>
    <row r="509" spans="1:8" ht="30">
      <c r="A509" s="13" t="s">
        <v>6</v>
      </c>
      <c r="B509" s="11" t="s">
        <v>714</v>
      </c>
      <c r="C509" s="11" t="s">
        <v>4</v>
      </c>
      <c r="D509" s="29">
        <f>'прил 4'!F369</f>
        <v>44</v>
      </c>
      <c r="E509" s="29">
        <f>'прил 4'!G369</f>
        <v>44</v>
      </c>
      <c r="F509" s="29">
        <f>'прил 4'!H369</f>
        <v>4.6</v>
      </c>
      <c r="G509" s="12">
        <f t="shared" si="93"/>
        <v>10.454545454545453</v>
      </c>
      <c r="H509" s="12">
        <f t="shared" si="94"/>
        <v>10.454545454545453</v>
      </c>
    </row>
    <row r="510" spans="1:8" ht="60">
      <c r="A510" s="10" t="s">
        <v>715</v>
      </c>
      <c r="B510" s="11" t="s">
        <v>716</v>
      </c>
      <c r="C510" s="11"/>
      <c r="D510" s="12">
        <f aca="true" t="shared" si="103" ref="D510:F511">D511</f>
        <v>240</v>
      </c>
      <c r="E510" s="12">
        <f t="shared" si="103"/>
        <v>240</v>
      </c>
      <c r="F510" s="12">
        <f t="shared" si="103"/>
        <v>220</v>
      </c>
      <c r="G510" s="12">
        <f t="shared" si="93"/>
        <v>91.66666666666666</v>
      </c>
      <c r="H510" s="12">
        <f t="shared" si="94"/>
        <v>91.66666666666666</v>
      </c>
    </row>
    <row r="511" spans="1:8" ht="30">
      <c r="A511" s="13" t="s">
        <v>5</v>
      </c>
      <c r="B511" s="11" t="s">
        <v>716</v>
      </c>
      <c r="C511" s="11" t="s">
        <v>3</v>
      </c>
      <c r="D511" s="12">
        <f t="shared" si="103"/>
        <v>240</v>
      </c>
      <c r="E511" s="12">
        <f t="shared" si="103"/>
        <v>240</v>
      </c>
      <c r="F511" s="12">
        <f t="shared" si="103"/>
        <v>220</v>
      </c>
      <c r="G511" s="12">
        <f t="shared" si="93"/>
        <v>91.66666666666666</v>
      </c>
      <c r="H511" s="12">
        <f t="shared" si="94"/>
        <v>91.66666666666666</v>
      </c>
    </row>
    <row r="512" spans="1:8" ht="30">
      <c r="A512" s="13" t="s">
        <v>6</v>
      </c>
      <c r="B512" s="11" t="s">
        <v>716</v>
      </c>
      <c r="C512" s="11" t="s">
        <v>4</v>
      </c>
      <c r="D512" s="12">
        <f>'прил 4'!F372</f>
        <v>240</v>
      </c>
      <c r="E512" s="12">
        <f>'прил 4'!G372</f>
        <v>240</v>
      </c>
      <c r="F512" s="12">
        <f>'прил 4'!H372</f>
        <v>220</v>
      </c>
      <c r="G512" s="12">
        <f t="shared" si="93"/>
        <v>91.66666666666666</v>
      </c>
      <c r="H512" s="12">
        <f t="shared" si="94"/>
        <v>91.66666666666666</v>
      </c>
    </row>
    <row r="513" spans="1:8" ht="75">
      <c r="A513" s="10" t="s">
        <v>717</v>
      </c>
      <c r="B513" s="11" t="s">
        <v>718</v>
      </c>
      <c r="C513" s="11"/>
      <c r="D513" s="12">
        <f aca="true" t="shared" si="104" ref="D513:F514">D514</f>
        <v>1041</v>
      </c>
      <c r="E513" s="12">
        <f t="shared" si="104"/>
        <v>1041</v>
      </c>
      <c r="F513" s="12">
        <f t="shared" si="104"/>
        <v>1030.9</v>
      </c>
      <c r="G513" s="12">
        <f t="shared" si="93"/>
        <v>99.02977905859751</v>
      </c>
      <c r="H513" s="12">
        <f t="shared" si="94"/>
        <v>99.02977905859751</v>
      </c>
    </row>
    <row r="514" spans="1:8" ht="30">
      <c r="A514" s="13" t="s">
        <v>21</v>
      </c>
      <c r="B514" s="11" t="s">
        <v>718</v>
      </c>
      <c r="C514" s="11" t="s">
        <v>20</v>
      </c>
      <c r="D514" s="29">
        <f t="shared" si="104"/>
        <v>1041</v>
      </c>
      <c r="E514" s="29">
        <f t="shared" si="104"/>
        <v>1041</v>
      </c>
      <c r="F514" s="29">
        <f t="shared" si="104"/>
        <v>1030.9</v>
      </c>
      <c r="G514" s="12">
        <f t="shared" si="93"/>
        <v>99.02977905859751</v>
      </c>
      <c r="H514" s="12">
        <f t="shared" si="94"/>
        <v>99.02977905859751</v>
      </c>
    </row>
    <row r="515" spans="1:8" ht="15">
      <c r="A515" s="13" t="s">
        <v>87</v>
      </c>
      <c r="B515" s="11" t="s">
        <v>718</v>
      </c>
      <c r="C515" s="11" t="s">
        <v>72</v>
      </c>
      <c r="D515" s="29">
        <f>'прил 4'!F670+'прил 4'!F746</f>
        <v>1041</v>
      </c>
      <c r="E515" s="29">
        <f>'прил 4'!G670+'прил 4'!G746</f>
        <v>1041</v>
      </c>
      <c r="F515" s="29">
        <f>'прил 4'!H670+'прил 4'!H746</f>
        <v>1030.9</v>
      </c>
      <c r="G515" s="12">
        <f t="shared" si="93"/>
        <v>99.02977905859751</v>
      </c>
      <c r="H515" s="12">
        <f t="shared" si="94"/>
        <v>99.02977905859751</v>
      </c>
    </row>
    <row r="516" spans="1:8" ht="15">
      <c r="A516" s="10" t="s">
        <v>719</v>
      </c>
      <c r="B516" s="11" t="s">
        <v>720</v>
      </c>
      <c r="C516" s="11"/>
      <c r="D516" s="12">
        <f aca="true" t="shared" si="105" ref="D516:F518">D517</f>
        <v>678.4</v>
      </c>
      <c r="E516" s="12">
        <f t="shared" si="105"/>
        <v>678.4</v>
      </c>
      <c r="F516" s="12">
        <f t="shared" si="105"/>
        <v>200.5</v>
      </c>
      <c r="G516" s="12">
        <f t="shared" si="93"/>
        <v>29.55483490566038</v>
      </c>
      <c r="H516" s="12">
        <f t="shared" si="94"/>
        <v>29.55483490566038</v>
      </c>
    </row>
    <row r="517" spans="1:8" ht="195">
      <c r="A517" s="10" t="s">
        <v>721</v>
      </c>
      <c r="B517" s="11" t="s">
        <v>722</v>
      </c>
      <c r="C517" s="11"/>
      <c r="D517" s="12">
        <f t="shared" si="105"/>
        <v>678.4</v>
      </c>
      <c r="E517" s="12">
        <f t="shared" si="105"/>
        <v>678.4</v>
      </c>
      <c r="F517" s="12">
        <f t="shared" si="105"/>
        <v>200.5</v>
      </c>
      <c r="G517" s="12">
        <f t="shared" si="93"/>
        <v>29.55483490566038</v>
      </c>
      <c r="H517" s="12">
        <f t="shared" si="94"/>
        <v>29.55483490566038</v>
      </c>
    </row>
    <row r="518" spans="1:8" ht="30">
      <c r="A518" s="13" t="s">
        <v>5</v>
      </c>
      <c r="B518" s="11" t="s">
        <v>722</v>
      </c>
      <c r="C518" s="11" t="s">
        <v>3</v>
      </c>
      <c r="D518" s="29">
        <f t="shared" si="105"/>
        <v>678.4</v>
      </c>
      <c r="E518" s="29">
        <f t="shared" si="105"/>
        <v>678.4</v>
      </c>
      <c r="F518" s="29">
        <f t="shared" si="105"/>
        <v>200.5</v>
      </c>
      <c r="G518" s="12">
        <f t="shared" si="93"/>
        <v>29.55483490566038</v>
      </c>
      <c r="H518" s="12">
        <f t="shared" si="94"/>
        <v>29.55483490566038</v>
      </c>
    </row>
    <row r="519" spans="1:8" ht="30">
      <c r="A519" s="13" t="s">
        <v>6</v>
      </c>
      <c r="B519" s="11" t="s">
        <v>722</v>
      </c>
      <c r="C519" s="11" t="s">
        <v>4</v>
      </c>
      <c r="D519" s="29">
        <f>'прил 4'!F376</f>
        <v>678.4</v>
      </c>
      <c r="E519" s="29">
        <f>'прил 4'!G376</f>
        <v>678.4</v>
      </c>
      <c r="F519" s="29">
        <f>'прил 4'!H376</f>
        <v>200.5</v>
      </c>
      <c r="G519" s="12">
        <f t="shared" si="93"/>
        <v>29.55483490566038</v>
      </c>
      <c r="H519" s="12">
        <f t="shared" si="94"/>
        <v>29.55483490566038</v>
      </c>
    </row>
    <row r="520" spans="1:8" ht="30">
      <c r="A520" s="10" t="s">
        <v>612</v>
      </c>
      <c r="B520" s="11" t="s">
        <v>723</v>
      </c>
      <c r="C520" s="11"/>
      <c r="D520" s="12">
        <f>D521+D524</f>
        <v>269</v>
      </c>
      <c r="E520" s="12">
        <f>E521+E524</f>
        <v>269</v>
      </c>
      <c r="F520" s="12">
        <f>F521+F524</f>
        <v>139.70000000000002</v>
      </c>
      <c r="G520" s="12">
        <f t="shared" si="93"/>
        <v>51.93308550185874</v>
      </c>
      <c r="H520" s="12">
        <f t="shared" si="94"/>
        <v>51.93308550185874</v>
      </c>
    </row>
    <row r="521" spans="1:8" ht="75">
      <c r="A521" s="10" t="s">
        <v>724</v>
      </c>
      <c r="B521" s="11" t="s">
        <v>725</v>
      </c>
      <c r="C521" s="11"/>
      <c r="D521" s="12">
        <f aca="true" t="shared" si="106" ref="D521:F522">D522</f>
        <v>91.4</v>
      </c>
      <c r="E521" s="12">
        <f t="shared" si="106"/>
        <v>91.4</v>
      </c>
      <c r="F521" s="12">
        <f t="shared" si="106"/>
        <v>1.4</v>
      </c>
      <c r="G521" s="12">
        <f t="shared" si="93"/>
        <v>1.5317286652078772</v>
      </c>
      <c r="H521" s="12">
        <f t="shared" si="94"/>
        <v>1.5317286652078772</v>
      </c>
    </row>
    <row r="522" spans="1:8" ht="30">
      <c r="A522" s="13" t="s">
        <v>5</v>
      </c>
      <c r="B522" s="11" t="s">
        <v>725</v>
      </c>
      <c r="C522" s="11" t="s">
        <v>3</v>
      </c>
      <c r="D522" s="12">
        <f t="shared" si="106"/>
        <v>91.4</v>
      </c>
      <c r="E522" s="12">
        <f t="shared" si="106"/>
        <v>91.4</v>
      </c>
      <c r="F522" s="12">
        <f t="shared" si="106"/>
        <v>1.4</v>
      </c>
      <c r="G522" s="12">
        <f t="shared" si="93"/>
        <v>1.5317286652078772</v>
      </c>
      <c r="H522" s="12">
        <f t="shared" si="94"/>
        <v>1.5317286652078772</v>
      </c>
    </row>
    <row r="523" spans="1:8" ht="30">
      <c r="A523" s="13" t="s">
        <v>6</v>
      </c>
      <c r="B523" s="11" t="s">
        <v>725</v>
      </c>
      <c r="C523" s="11" t="s">
        <v>4</v>
      </c>
      <c r="D523" s="12">
        <f>'прил 4'!F380</f>
        <v>91.4</v>
      </c>
      <c r="E523" s="12">
        <f>'прил 4'!G380</f>
        <v>91.4</v>
      </c>
      <c r="F523" s="12">
        <f>'прил 4'!H380</f>
        <v>1.4</v>
      </c>
      <c r="G523" s="12">
        <f t="shared" si="93"/>
        <v>1.5317286652078772</v>
      </c>
      <c r="H523" s="12">
        <f t="shared" si="94"/>
        <v>1.5317286652078772</v>
      </c>
    </row>
    <row r="524" spans="1:8" ht="45">
      <c r="A524" s="10" t="s">
        <v>726</v>
      </c>
      <c r="B524" s="11" t="s">
        <v>727</v>
      </c>
      <c r="C524" s="11"/>
      <c r="D524" s="12">
        <f aca="true" t="shared" si="107" ref="D524:F525">D525</f>
        <v>177.60000000000002</v>
      </c>
      <c r="E524" s="12">
        <f t="shared" si="107"/>
        <v>177.60000000000002</v>
      </c>
      <c r="F524" s="12">
        <f t="shared" si="107"/>
        <v>138.3</v>
      </c>
      <c r="G524" s="12">
        <f t="shared" si="93"/>
        <v>77.87162162162163</v>
      </c>
      <c r="H524" s="12">
        <f t="shared" si="94"/>
        <v>77.87162162162163</v>
      </c>
    </row>
    <row r="525" spans="1:8" ht="30">
      <c r="A525" s="13" t="s">
        <v>5</v>
      </c>
      <c r="B525" s="11" t="s">
        <v>727</v>
      </c>
      <c r="C525" s="11" t="s">
        <v>3</v>
      </c>
      <c r="D525" s="12">
        <f t="shared" si="107"/>
        <v>177.60000000000002</v>
      </c>
      <c r="E525" s="12">
        <f t="shared" si="107"/>
        <v>177.60000000000002</v>
      </c>
      <c r="F525" s="12">
        <f t="shared" si="107"/>
        <v>138.3</v>
      </c>
      <c r="G525" s="12">
        <f t="shared" si="93"/>
        <v>77.87162162162163</v>
      </c>
      <c r="H525" s="12">
        <f t="shared" si="94"/>
        <v>77.87162162162163</v>
      </c>
    </row>
    <row r="526" spans="1:8" ht="30">
      <c r="A526" s="13" t="s">
        <v>6</v>
      </c>
      <c r="B526" s="11" t="s">
        <v>727</v>
      </c>
      <c r="C526" s="11" t="s">
        <v>4</v>
      </c>
      <c r="D526" s="12">
        <f>'прил 4'!F383</f>
        <v>177.60000000000002</v>
      </c>
      <c r="E526" s="12">
        <f>'прил 4'!G383</f>
        <v>177.60000000000002</v>
      </c>
      <c r="F526" s="12">
        <f>'прил 4'!H383</f>
        <v>138.3</v>
      </c>
      <c r="G526" s="12">
        <f t="shared" si="93"/>
        <v>77.87162162162163</v>
      </c>
      <c r="H526" s="12">
        <f t="shared" si="94"/>
        <v>77.87162162162163</v>
      </c>
    </row>
    <row r="527" spans="1:8" ht="78">
      <c r="A527" s="43" t="s">
        <v>534</v>
      </c>
      <c r="B527" s="1" t="s">
        <v>253</v>
      </c>
      <c r="C527" s="1"/>
      <c r="D527" s="9">
        <f>D528+D544</f>
        <v>12025</v>
      </c>
      <c r="E527" s="9">
        <f>E528+E544</f>
        <v>12025</v>
      </c>
      <c r="F527" s="9">
        <f>F528+F544</f>
        <v>7972.700000000001</v>
      </c>
      <c r="G527" s="9">
        <f t="shared" si="93"/>
        <v>66.30103950103951</v>
      </c>
      <c r="H527" s="9">
        <f t="shared" si="94"/>
        <v>66.30103950103951</v>
      </c>
    </row>
    <row r="528" spans="1:8" ht="90">
      <c r="A528" s="13" t="s">
        <v>535</v>
      </c>
      <c r="B528" s="11" t="s">
        <v>254</v>
      </c>
      <c r="C528" s="11"/>
      <c r="D528" s="12">
        <f>D529+D535+D538+D541+D532</f>
        <v>11100</v>
      </c>
      <c r="E528" s="12">
        <f>E529+E535+E538+E541+E532</f>
        <v>11100</v>
      </c>
      <c r="F528" s="12">
        <f>F529+F535+F538+F541+F532</f>
        <v>7786.000000000001</v>
      </c>
      <c r="G528" s="12">
        <f t="shared" si="93"/>
        <v>70.14414414414415</v>
      </c>
      <c r="H528" s="12">
        <f t="shared" si="94"/>
        <v>70.14414414414415</v>
      </c>
    </row>
    <row r="529" spans="1:8" ht="60">
      <c r="A529" s="14" t="s">
        <v>646</v>
      </c>
      <c r="B529" s="11" t="s">
        <v>536</v>
      </c>
      <c r="C529" s="11"/>
      <c r="D529" s="12">
        <f aca="true" t="shared" si="108" ref="D529:F530">D530</f>
        <v>5622</v>
      </c>
      <c r="E529" s="12">
        <f t="shared" si="108"/>
        <v>5622</v>
      </c>
      <c r="F529" s="12">
        <f t="shared" si="108"/>
        <v>4131.6</v>
      </c>
      <c r="G529" s="12">
        <f t="shared" si="93"/>
        <v>73.48986125933831</v>
      </c>
      <c r="H529" s="12">
        <f t="shared" si="94"/>
        <v>73.48986125933831</v>
      </c>
    </row>
    <row r="530" spans="1:8" ht="30">
      <c r="A530" s="13" t="s">
        <v>5</v>
      </c>
      <c r="B530" s="11" t="s">
        <v>536</v>
      </c>
      <c r="C530" s="11" t="s">
        <v>3</v>
      </c>
      <c r="D530" s="12">
        <f t="shared" si="108"/>
        <v>5622</v>
      </c>
      <c r="E530" s="12">
        <f t="shared" si="108"/>
        <v>5622</v>
      </c>
      <c r="F530" s="12">
        <f t="shared" si="108"/>
        <v>4131.6</v>
      </c>
      <c r="G530" s="12">
        <f t="shared" si="93"/>
        <v>73.48986125933831</v>
      </c>
      <c r="H530" s="12">
        <f t="shared" si="94"/>
        <v>73.48986125933831</v>
      </c>
    </row>
    <row r="531" spans="1:8" ht="30">
      <c r="A531" s="13" t="s">
        <v>6</v>
      </c>
      <c r="B531" s="11" t="s">
        <v>536</v>
      </c>
      <c r="C531" s="11" t="s">
        <v>4</v>
      </c>
      <c r="D531" s="12">
        <f>'прил 4'!F65</f>
        <v>5622</v>
      </c>
      <c r="E531" s="12">
        <f>'прил 4'!G65</f>
        <v>5622</v>
      </c>
      <c r="F531" s="12">
        <f>'прил 4'!H65</f>
        <v>4131.6</v>
      </c>
      <c r="G531" s="12">
        <f aca="true" t="shared" si="109" ref="G531:G594">F531/D531*100</f>
        <v>73.48986125933831</v>
      </c>
      <c r="H531" s="12">
        <f aca="true" t="shared" si="110" ref="H531:H594">F531/E531*100</f>
        <v>73.48986125933831</v>
      </c>
    </row>
    <row r="532" spans="1:8" ht="60">
      <c r="A532" s="13" t="s">
        <v>736</v>
      </c>
      <c r="B532" s="11" t="s">
        <v>735</v>
      </c>
      <c r="C532" s="11"/>
      <c r="D532" s="29">
        <f aca="true" t="shared" si="111" ref="D532:F533">D533</f>
        <v>528</v>
      </c>
      <c r="E532" s="29">
        <f t="shared" si="111"/>
        <v>528</v>
      </c>
      <c r="F532" s="29">
        <f t="shared" si="111"/>
        <v>0</v>
      </c>
      <c r="G532" s="12">
        <f t="shared" si="109"/>
        <v>0</v>
      </c>
      <c r="H532" s="12">
        <f t="shared" si="110"/>
        <v>0</v>
      </c>
    </row>
    <row r="533" spans="1:8" ht="30">
      <c r="A533" s="13" t="s">
        <v>5</v>
      </c>
      <c r="B533" s="11" t="s">
        <v>735</v>
      </c>
      <c r="C533" s="11" t="s">
        <v>3</v>
      </c>
      <c r="D533" s="29">
        <f t="shared" si="111"/>
        <v>528</v>
      </c>
      <c r="E533" s="29">
        <f t="shared" si="111"/>
        <v>528</v>
      </c>
      <c r="F533" s="29">
        <f t="shared" si="111"/>
        <v>0</v>
      </c>
      <c r="G533" s="12">
        <f t="shared" si="109"/>
        <v>0</v>
      </c>
      <c r="H533" s="12">
        <f t="shared" si="110"/>
        <v>0</v>
      </c>
    </row>
    <row r="534" spans="1:8" ht="30">
      <c r="A534" s="13" t="s">
        <v>6</v>
      </c>
      <c r="B534" s="11" t="s">
        <v>735</v>
      </c>
      <c r="C534" s="11" t="s">
        <v>4</v>
      </c>
      <c r="D534" s="29">
        <f>'прил 4'!F1067</f>
        <v>528</v>
      </c>
      <c r="E534" s="29">
        <f>'прил 4'!G1067</f>
        <v>528</v>
      </c>
      <c r="F534" s="29">
        <f>'прил 4'!H1067</f>
        <v>0</v>
      </c>
      <c r="G534" s="12">
        <f t="shared" si="109"/>
        <v>0</v>
      </c>
      <c r="H534" s="12">
        <f t="shared" si="110"/>
        <v>0</v>
      </c>
    </row>
    <row r="535" spans="1:8" ht="15">
      <c r="A535" s="16" t="s">
        <v>389</v>
      </c>
      <c r="B535" s="11" t="s">
        <v>379</v>
      </c>
      <c r="C535" s="11"/>
      <c r="D535" s="12">
        <f aca="true" t="shared" si="112" ref="D535:F536">D536</f>
        <v>200</v>
      </c>
      <c r="E535" s="12">
        <f t="shared" si="112"/>
        <v>200</v>
      </c>
      <c r="F535" s="12">
        <f t="shared" si="112"/>
        <v>0</v>
      </c>
      <c r="G535" s="12">
        <f t="shared" si="109"/>
        <v>0</v>
      </c>
      <c r="H535" s="12">
        <f t="shared" si="110"/>
        <v>0</v>
      </c>
    </row>
    <row r="536" spans="1:8" ht="30">
      <c r="A536" s="13" t="s">
        <v>5</v>
      </c>
      <c r="B536" s="11" t="s">
        <v>379</v>
      </c>
      <c r="C536" s="11" t="s">
        <v>3</v>
      </c>
      <c r="D536" s="12">
        <f t="shared" si="112"/>
        <v>200</v>
      </c>
      <c r="E536" s="12">
        <f t="shared" si="112"/>
        <v>200</v>
      </c>
      <c r="F536" s="12">
        <f t="shared" si="112"/>
        <v>0</v>
      </c>
      <c r="G536" s="12">
        <f t="shared" si="109"/>
        <v>0</v>
      </c>
      <c r="H536" s="12">
        <f t="shared" si="110"/>
        <v>0</v>
      </c>
    </row>
    <row r="537" spans="1:8" ht="30">
      <c r="A537" s="13" t="s">
        <v>6</v>
      </c>
      <c r="B537" s="11" t="s">
        <v>379</v>
      </c>
      <c r="C537" s="11" t="s">
        <v>4</v>
      </c>
      <c r="D537" s="12">
        <f>'прил 4'!F1070</f>
        <v>200</v>
      </c>
      <c r="E537" s="12">
        <f>'прил 4'!G1070</f>
        <v>200</v>
      </c>
      <c r="F537" s="12">
        <f>'прил 4'!H1070</f>
        <v>0</v>
      </c>
      <c r="G537" s="12">
        <f t="shared" si="109"/>
        <v>0</v>
      </c>
      <c r="H537" s="12">
        <f t="shared" si="110"/>
        <v>0</v>
      </c>
    </row>
    <row r="538" spans="1:8" ht="60">
      <c r="A538" s="13" t="s">
        <v>538</v>
      </c>
      <c r="B538" s="11" t="s">
        <v>537</v>
      </c>
      <c r="C538" s="11"/>
      <c r="D538" s="12">
        <f aca="true" t="shared" si="113" ref="D538:F539">D539</f>
        <v>4600</v>
      </c>
      <c r="E538" s="12">
        <f t="shared" si="113"/>
        <v>4600</v>
      </c>
      <c r="F538" s="12">
        <f t="shared" si="113"/>
        <v>3596.3</v>
      </c>
      <c r="G538" s="12">
        <f t="shared" si="109"/>
        <v>78.1804347826087</v>
      </c>
      <c r="H538" s="12">
        <f t="shared" si="110"/>
        <v>78.1804347826087</v>
      </c>
    </row>
    <row r="539" spans="1:8" ht="30">
      <c r="A539" s="13" t="s">
        <v>5</v>
      </c>
      <c r="B539" s="11" t="s">
        <v>537</v>
      </c>
      <c r="C539" s="11" t="s">
        <v>3</v>
      </c>
      <c r="D539" s="12">
        <f t="shared" si="113"/>
        <v>4600</v>
      </c>
      <c r="E539" s="12">
        <f t="shared" si="113"/>
        <v>4600</v>
      </c>
      <c r="F539" s="12">
        <f t="shared" si="113"/>
        <v>3596.3</v>
      </c>
      <c r="G539" s="12">
        <f t="shared" si="109"/>
        <v>78.1804347826087</v>
      </c>
      <c r="H539" s="12">
        <f t="shared" si="110"/>
        <v>78.1804347826087</v>
      </c>
    </row>
    <row r="540" spans="1:8" ht="30">
      <c r="A540" s="13" t="s">
        <v>6</v>
      </c>
      <c r="B540" s="11" t="s">
        <v>537</v>
      </c>
      <c r="C540" s="11" t="s">
        <v>4</v>
      </c>
      <c r="D540" s="12">
        <f>'прил 4'!F1073</f>
        <v>4600</v>
      </c>
      <c r="E540" s="12">
        <f>'прил 4'!G1073</f>
        <v>4600</v>
      </c>
      <c r="F540" s="12">
        <f>'прил 4'!H1073</f>
        <v>3596.3</v>
      </c>
      <c r="G540" s="12">
        <f t="shared" si="109"/>
        <v>78.1804347826087</v>
      </c>
      <c r="H540" s="12">
        <f t="shared" si="110"/>
        <v>78.1804347826087</v>
      </c>
    </row>
    <row r="541" spans="1:8" ht="45">
      <c r="A541" s="13" t="s">
        <v>659</v>
      </c>
      <c r="B541" s="11" t="s">
        <v>539</v>
      </c>
      <c r="C541" s="11"/>
      <c r="D541" s="12">
        <f aca="true" t="shared" si="114" ref="D541:F542">D542</f>
        <v>150</v>
      </c>
      <c r="E541" s="12">
        <f t="shared" si="114"/>
        <v>150</v>
      </c>
      <c r="F541" s="12">
        <f t="shared" si="114"/>
        <v>58.1</v>
      </c>
      <c r="G541" s="12">
        <f t="shared" si="109"/>
        <v>38.733333333333334</v>
      </c>
      <c r="H541" s="12">
        <f t="shared" si="110"/>
        <v>38.733333333333334</v>
      </c>
    </row>
    <row r="542" spans="1:8" ht="30">
      <c r="A542" s="13" t="s">
        <v>5</v>
      </c>
      <c r="B542" s="11" t="s">
        <v>539</v>
      </c>
      <c r="C542" s="11" t="s">
        <v>3</v>
      </c>
      <c r="D542" s="12">
        <f t="shared" si="114"/>
        <v>150</v>
      </c>
      <c r="E542" s="12">
        <f t="shared" si="114"/>
        <v>150</v>
      </c>
      <c r="F542" s="12">
        <f t="shared" si="114"/>
        <v>58.1</v>
      </c>
      <c r="G542" s="12">
        <f t="shared" si="109"/>
        <v>38.733333333333334</v>
      </c>
      <c r="H542" s="12">
        <f t="shared" si="110"/>
        <v>38.733333333333334</v>
      </c>
    </row>
    <row r="543" spans="1:8" ht="30">
      <c r="A543" s="13" t="s">
        <v>6</v>
      </c>
      <c r="B543" s="11" t="s">
        <v>539</v>
      </c>
      <c r="C543" s="11" t="s">
        <v>4</v>
      </c>
      <c r="D543" s="12">
        <f>'прил 4'!F1076</f>
        <v>150</v>
      </c>
      <c r="E543" s="12">
        <f>'прил 4'!G1076</f>
        <v>150</v>
      </c>
      <c r="F543" s="12">
        <f>'прил 4'!H1076</f>
        <v>58.1</v>
      </c>
      <c r="G543" s="12">
        <f t="shared" si="109"/>
        <v>38.733333333333334</v>
      </c>
      <c r="H543" s="12">
        <f t="shared" si="110"/>
        <v>38.733333333333334</v>
      </c>
    </row>
    <row r="544" spans="1:8" ht="45">
      <c r="A544" s="13" t="s">
        <v>540</v>
      </c>
      <c r="B544" s="11" t="s">
        <v>255</v>
      </c>
      <c r="C544" s="11"/>
      <c r="D544" s="12">
        <f>D545+D548</f>
        <v>925</v>
      </c>
      <c r="E544" s="12">
        <f>E545+E548</f>
        <v>925</v>
      </c>
      <c r="F544" s="12">
        <f>F545+F548</f>
        <v>186.7</v>
      </c>
      <c r="G544" s="12">
        <f t="shared" si="109"/>
        <v>20.18378378378378</v>
      </c>
      <c r="H544" s="12">
        <f t="shared" si="110"/>
        <v>20.18378378378378</v>
      </c>
    </row>
    <row r="545" spans="1:8" ht="30">
      <c r="A545" s="13" t="s">
        <v>542</v>
      </c>
      <c r="B545" s="11" t="s">
        <v>541</v>
      </c>
      <c r="C545" s="11"/>
      <c r="D545" s="12">
        <f aca="true" t="shared" si="115" ref="D545:F546">D546</f>
        <v>598.3</v>
      </c>
      <c r="E545" s="12">
        <f t="shared" si="115"/>
        <v>598.3</v>
      </c>
      <c r="F545" s="12">
        <f t="shared" si="115"/>
        <v>0</v>
      </c>
      <c r="G545" s="12">
        <f t="shared" si="109"/>
        <v>0</v>
      </c>
      <c r="H545" s="12">
        <f t="shared" si="110"/>
        <v>0</v>
      </c>
    </row>
    <row r="546" spans="1:8" ht="30">
      <c r="A546" s="13" t="s">
        <v>5</v>
      </c>
      <c r="B546" s="11" t="s">
        <v>541</v>
      </c>
      <c r="C546" s="11" t="s">
        <v>3</v>
      </c>
      <c r="D546" s="12">
        <f t="shared" si="115"/>
        <v>598.3</v>
      </c>
      <c r="E546" s="12">
        <f t="shared" si="115"/>
        <v>598.3</v>
      </c>
      <c r="F546" s="12">
        <f t="shared" si="115"/>
        <v>0</v>
      </c>
      <c r="G546" s="12">
        <f t="shared" si="109"/>
        <v>0</v>
      </c>
      <c r="H546" s="12">
        <f t="shared" si="110"/>
        <v>0</v>
      </c>
    </row>
    <row r="547" spans="1:8" ht="30">
      <c r="A547" s="13" t="s">
        <v>6</v>
      </c>
      <c r="B547" s="11" t="s">
        <v>541</v>
      </c>
      <c r="C547" s="11" t="s">
        <v>4</v>
      </c>
      <c r="D547" s="12">
        <f>'прил 4'!F516</f>
        <v>598.3</v>
      </c>
      <c r="E547" s="12">
        <f>'прил 4'!G516</f>
        <v>598.3</v>
      </c>
      <c r="F547" s="12">
        <f>'прил 4'!H516</f>
        <v>0</v>
      </c>
      <c r="G547" s="12">
        <f t="shared" si="109"/>
        <v>0</v>
      </c>
      <c r="H547" s="12">
        <f t="shared" si="110"/>
        <v>0</v>
      </c>
    </row>
    <row r="548" spans="1:8" ht="60">
      <c r="A548" s="13" t="s">
        <v>544</v>
      </c>
      <c r="B548" s="11" t="s">
        <v>543</v>
      </c>
      <c r="C548" s="11"/>
      <c r="D548" s="12">
        <f aca="true" t="shared" si="116" ref="D548:F549">D549</f>
        <v>326.7</v>
      </c>
      <c r="E548" s="12">
        <f t="shared" si="116"/>
        <v>326.7</v>
      </c>
      <c r="F548" s="12">
        <f t="shared" si="116"/>
        <v>186.7</v>
      </c>
      <c r="G548" s="12">
        <f t="shared" si="109"/>
        <v>57.1472298745026</v>
      </c>
      <c r="H548" s="12">
        <f t="shared" si="110"/>
        <v>57.1472298745026</v>
      </c>
    </row>
    <row r="549" spans="1:8" ht="30">
      <c r="A549" s="13" t="s">
        <v>5</v>
      </c>
      <c r="B549" s="11" t="s">
        <v>543</v>
      </c>
      <c r="C549" s="11" t="s">
        <v>3</v>
      </c>
      <c r="D549" s="12">
        <f t="shared" si="116"/>
        <v>326.7</v>
      </c>
      <c r="E549" s="12">
        <f t="shared" si="116"/>
        <v>326.7</v>
      </c>
      <c r="F549" s="12">
        <f t="shared" si="116"/>
        <v>186.7</v>
      </c>
      <c r="G549" s="12">
        <f t="shared" si="109"/>
        <v>57.1472298745026</v>
      </c>
      <c r="H549" s="12">
        <f t="shared" si="110"/>
        <v>57.1472298745026</v>
      </c>
    </row>
    <row r="550" spans="1:8" ht="30">
      <c r="A550" s="13" t="s">
        <v>6</v>
      </c>
      <c r="B550" s="11" t="s">
        <v>543</v>
      </c>
      <c r="C550" s="11" t="s">
        <v>4</v>
      </c>
      <c r="D550" s="12">
        <f>'прил 4'!F1080</f>
        <v>326.7</v>
      </c>
      <c r="E550" s="12">
        <f>'прил 4'!G1080</f>
        <v>326.7</v>
      </c>
      <c r="F550" s="12">
        <f>'прил 4'!H1080</f>
        <v>186.7</v>
      </c>
      <c r="G550" s="12">
        <f t="shared" si="109"/>
        <v>57.1472298745026</v>
      </c>
      <c r="H550" s="12">
        <f t="shared" si="110"/>
        <v>57.1472298745026</v>
      </c>
    </row>
    <row r="551" spans="1:8" ht="62.25">
      <c r="A551" s="21" t="s">
        <v>548</v>
      </c>
      <c r="B551" s="1" t="s">
        <v>313</v>
      </c>
      <c r="C551" s="1"/>
      <c r="D551" s="9">
        <f>D556+D560+D552</f>
        <v>2506</v>
      </c>
      <c r="E551" s="9">
        <f>E556+E560+E552</f>
        <v>2506</v>
      </c>
      <c r="F551" s="9">
        <f>F556+F560+F552</f>
        <v>209.3</v>
      </c>
      <c r="G551" s="9">
        <f t="shared" si="109"/>
        <v>8.351955307262571</v>
      </c>
      <c r="H551" s="9">
        <f t="shared" si="110"/>
        <v>8.351955307262571</v>
      </c>
    </row>
    <row r="552" spans="1:8" ht="90">
      <c r="A552" s="14" t="s">
        <v>702</v>
      </c>
      <c r="B552" s="11" t="s">
        <v>704</v>
      </c>
      <c r="C552" s="11"/>
      <c r="D552" s="12">
        <f aca="true" t="shared" si="117" ref="D552:F554">D553</f>
        <v>2000</v>
      </c>
      <c r="E552" s="12">
        <f t="shared" si="117"/>
        <v>2000</v>
      </c>
      <c r="F552" s="12">
        <f t="shared" si="117"/>
        <v>0</v>
      </c>
      <c r="G552" s="12">
        <f t="shared" si="109"/>
        <v>0</v>
      </c>
      <c r="H552" s="12">
        <f t="shared" si="110"/>
        <v>0</v>
      </c>
    </row>
    <row r="553" spans="1:8" ht="15">
      <c r="A553" s="14" t="s">
        <v>699</v>
      </c>
      <c r="B553" s="11" t="s">
        <v>703</v>
      </c>
      <c r="C553" s="11"/>
      <c r="D553" s="12">
        <f t="shared" si="117"/>
        <v>2000</v>
      </c>
      <c r="E553" s="12">
        <f t="shared" si="117"/>
        <v>2000</v>
      </c>
      <c r="F553" s="12">
        <f t="shared" si="117"/>
        <v>0</v>
      </c>
      <c r="G553" s="12">
        <f t="shared" si="109"/>
        <v>0</v>
      </c>
      <c r="H553" s="12">
        <f t="shared" si="110"/>
        <v>0</v>
      </c>
    </row>
    <row r="554" spans="1:8" ht="30">
      <c r="A554" s="13" t="s">
        <v>5</v>
      </c>
      <c r="B554" s="11" t="s">
        <v>703</v>
      </c>
      <c r="C554" s="11" t="s">
        <v>3</v>
      </c>
      <c r="D554" s="12">
        <f t="shared" si="117"/>
        <v>2000</v>
      </c>
      <c r="E554" s="12">
        <f t="shared" si="117"/>
        <v>2000</v>
      </c>
      <c r="F554" s="12">
        <f t="shared" si="117"/>
        <v>0</v>
      </c>
      <c r="G554" s="12">
        <f t="shared" si="109"/>
        <v>0</v>
      </c>
      <c r="H554" s="12">
        <f t="shared" si="110"/>
        <v>0</v>
      </c>
    </row>
    <row r="555" spans="1:8" ht="30">
      <c r="A555" s="13" t="s">
        <v>6</v>
      </c>
      <c r="B555" s="11" t="s">
        <v>703</v>
      </c>
      <c r="C555" s="11" t="s">
        <v>4</v>
      </c>
      <c r="D555" s="12">
        <f>'прил 4'!F435</f>
        <v>2000</v>
      </c>
      <c r="E555" s="12">
        <f>'прил 4'!G435</f>
        <v>2000</v>
      </c>
      <c r="F555" s="12">
        <f>'прил 4'!H435</f>
        <v>0</v>
      </c>
      <c r="G555" s="12">
        <f t="shared" si="109"/>
        <v>0</v>
      </c>
      <c r="H555" s="12">
        <f t="shared" si="110"/>
        <v>0</v>
      </c>
    </row>
    <row r="556" spans="1:8" ht="75">
      <c r="A556" s="14" t="s">
        <v>653</v>
      </c>
      <c r="B556" s="11" t="s">
        <v>314</v>
      </c>
      <c r="C556" s="11"/>
      <c r="D556" s="12">
        <f aca="true" t="shared" si="118" ref="D556:F558">D557</f>
        <v>150</v>
      </c>
      <c r="E556" s="12">
        <f t="shared" si="118"/>
        <v>150</v>
      </c>
      <c r="F556" s="12">
        <f t="shared" si="118"/>
        <v>0</v>
      </c>
      <c r="G556" s="12">
        <f t="shared" si="109"/>
        <v>0</v>
      </c>
      <c r="H556" s="12">
        <f t="shared" si="110"/>
        <v>0</v>
      </c>
    </row>
    <row r="557" spans="1:8" ht="45">
      <c r="A557" s="13" t="s">
        <v>654</v>
      </c>
      <c r="B557" s="11" t="s">
        <v>555</v>
      </c>
      <c r="C557" s="11"/>
      <c r="D557" s="12">
        <f t="shared" si="118"/>
        <v>150</v>
      </c>
      <c r="E557" s="12">
        <f t="shared" si="118"/>
        <v>150</v>
      </c>
      <c r="F557" s="12">
        <f t="shared" si="118"/>
        <v>0</v>
      </c>
      <c r="G557" s="12">
        <f t="shared" si="109"/>
        <v>0</v>
      </c>
      <c r="H557" s="12">
        <f t="shared" si="110"/>
        <v>0</v>
      </c>
    </row>
    <row r="558" spans="1:8" ht="30">
      <c r="A558" s="13" t="s">
        <v>5</v>
      </c>
      <c r="B558" s="11" t="s">
        <v>555</v>
      </c>
      <c r="C558" s="11" t="s">
        <v>3</v>
      </c>
      <c r="D558" s="12">
        <f t="shared" si="118"/>
        <v>150</v>
      </c>
      <c r="E558" s="12">
        <f t="shared" si="118"/>
        <v>150</v>
      </c>
      <c r="F558" s="12">
        <f t="shared" si="118"/>
        <v>0</v>
      </c>
      <c r="G558" s="12">
        <f t="shared" si="109"/>
        <v>0</v>
      </c>
      <c r="H558" s="12">
        <f t="shared" si="110"/>
        <v>0</v>
      </c>
    </row>
    <row r="559" spans="1:8" ht="30">
      <c r="A559" s="13" t="s">
        <v>6</v>
      </c>
      <c r="B559" s="11" t="s">
        <v>555</v>
      </c>
      <c r="C559" s="11" t="s">
        <v>4</v>
      </c>
      <c r="D559" s="12">
        <f>'прил 4'!F439</f>
        <v>150</v>
      </c>
      <c r="E559" s="12">
        <f>'прил 4'!G439</f>
        <v>150</v>
      </c>
      <c r="F559" s="12">
        <f>'прил 4'!H439</f>
        <v>0</v>
      </c>
      <c r="G559" s="12">
        <f t="shared" si="109"/>
        <v>0</v>
      </c>
      <c r="H559" s="12">
        <f t="shared" si="110"/>
        <v>0</v>
      </c>
    </row>
    <row r="560" spans="1:8" ht="75">
      <c r="A560" s="13" t="s">
        <v>621</v>
      </c>
      <c r="B560" s="11" t="s">
        <v>620</v>
      </c>
      <c r="C560" s="11"/>
      <c r="D560" s="12">
        <f>D564+D561</f>
        <v>356</v>
      </c>
      <c r="E560" s="12">
        <f>E564+E561</f>
        <v>356</v>
      </c>
      <c r="F560" s="12">
        <f>F564+F561</f>
        <v>209.3</v>
      </c>
      <c r="G560" s="12">
        <f t="shared" si="109"/>
        <v>58.79213483146067</v>
      </c>
      <c r="H560" s="12">
        <f t="shared" si="110"/>
        <v>58.79213483146067</v>
      </c>
    </row>
    <row r="561" spans="1:8" ht="15">
      <c r="A561" s="13" t="s">
        <v>635</v>
      </c>
      <c r="B561" s="11" t="s">
        <v>634</v>
      </c>
      <c r="C561" s="11"/>
      <c r="D561" s="12">
        <f aca="true" t="shared" si="119" ref="D561:F562">D562</f>
        <v>120</v>
      </c>
      <c r="E561" s="12">
        <f t="shared" si="119"/>
        <v>120</v>
      </c>
      <c r="F561" s="12">
        <f t="shared" si="119"/>
        <v>0</v>
      </c>
      <c r="G561" s="12">
        <f t="shared" si="109"/>
        <v>0</v>
      </c>
      <c r="H561" s="12">
        <f t="shared" si="110"/>
        <v>0</v>
      </c>
    </row>
    <row r="562" spans="1:8" ht="30">
      <c r="A562" s="13" t="s">
        <v>5</v>
      </c>
      <c r="B562" s="11" t="s">
        <v>634</v>
      </c>
      <c r="C562" s="11" t="s">
        <v>3</v>
      </c>
      <c r="D562" s="12">
        <f t="shared" si="119"/>
        <v>120</v>
      </c>
      <c r="E562" s="12">
        <f t="shared" si="119"/>
        <v>120</v>
      </c>
      <c r="F562" s="12">
        <f t="shared" si="119"/>
        <v>0</v>
      </c>
      <c r="G562" s="12">
        <f t="shared" si="109"/>
        <v>0</v>
      </c>
      <c r="H562" s="12">
        <f t="shared" si="110"/>
        <v>0</v>
      </c>
    </row>
    <row r="563" spans="1:8" ht="30">
      <c r="A563" s="13" t="s">
        <v>6</v>
      </c>
      <c r="B563" s="11" t="s">
        <v>634</v>
      </c>
      <c r="C563" s="11" t="s">
        <v>4</v>
      </c>
      <c r="D563" s="12">
        <f>'прил 4'!F443</f>
        <v>120</v>
      </c>
      <c r="E563" s="12">
        <f>'прил 4'!G443</f>
        <v>120</v>
      </c>
      <c r="F563" s="12">
        <f>'прил 4'!H443</f>
        <v>0</v>
      </c>
      <c r="G563" s="12">
        <f t="shared" si="109"/>
        <v>0</v>
      </c>
      <c r="H563" s="12">
        <f t="shared" si="110"/>
        <v>0</v>
      </c>
    </row>
    <row r="564" spans="1:8" ht="195">
      <c r="A564" s="13" t="s">
        <v>622</v>
      </c>
      <c r="B564" s="11" t="s">
        <v>623</v>
      </c>
      <c r="C564" s="11"/>
      <c r="D564" s="12">
        <f>D565+D567</f>
        <v>236</v>
      </c>
      <c r="E564" s="12">
        <f>E565+E567</f>
        <v>236</v>
      </c>
      <c r="F564" s="12">
        <f>F565+F567</f>
        <v>209.3</v>
      </c>
      <c r="G564" s="12">
        <f t="shared" si="109"/>
        <v>88.6864406779661</v>
      </c>
      <c r="H564" s="12">
        <f t="shared" si="110"/>
        <v>88.6864406779661</v>
      </c>
    </row>
    <row r="565" spans="1:8" ht="60">
      <c r="A565" s="13" t="s">
        <v>0</v>
      </c>
      <c r="B565" s="11" t="s">
        <v>623</v>
      </c>
      <c r="C565" s="11" t="s">
        <v>228</v>
      </c>
      <c r="D565" s="12">
        <f>D566</f>
        <v>209.3</v>
      </c>
      <c r="E565" s="12">
        <f>E566</f>
        <v>209.3</v>
      </c>
      <c r="F565" s="12">
        <f>F566</f>
        <v>209.3</v>
      </c>
      <c r="G565" s="12">
        <f t="shared" si="109"/>
        <v>100</v>
      </c>
      <c r="H565" s="12">
        <f t="shared" si="110"/>
        <v>100</v>
      </c>
    </row>
    <row r="566" spans="1:8" ht="30">
      <c r="A566" s="13" t="s">
        <v>1</v>
      </c>
      <c r="B566" s="11" t="s">
        <v>623</v>
      </c>
      <c r="C566" s="11" t="s">
        <v>2</v>
      </c>
      <c r="D566" s="12">
        <f>'прил 4'!F446</f>
        <v>209.3</v>
      </c>
      <c r="E566" s="12">
        <f>'прил 4'!G446</f>
        <v>209.3</v>
      </c>
      <c r="F566" s="12">
        <f>'прил 4'!H446</f>
        <v>209.3</v>
      </c>
      <c r="G566" s="12">
        <f t="shared" si="109"/>
        <v>100</v>
      </c>
      <c r="H566" s="12">
        <f t="shared" si="110"/>
        <v>100</v>
      </c>
    </row>
    <row r="567" spans="1:8" ht="30">
      <c r="A567" s="13" t="s">
        <v>5</v>
      </c>
      <c r="B567" s="11" t="s">
        <v>623</v>
      </c>
      <c r="C567" s="11" t="s">
        <v>3</v>
      </c>
      <c r="D567" s="12">
        <f>D568</f>
        <v>26.7</v>
      </c>
      <c r="E567" s="12">
        <f>E568</f>
        <v>26.7</v>
      </c>
      <c r="F567" s="12">
        <f>F568</f>
        <v>0</v>
      </c>
      <c r="G567" s="12">
        <f t="shared" si="109"/>
        <v>0</v>
      </c>
      <c r="H567" s="12">
        <f t="shared" si="110"/>
        <v>0</v>
      </c>
    </row>
    <row r="568" spans="1:8" ht="30">
      <c r="A568" s="13" t="s">
        <v>6</v>
      </c>
      <c r="B568" s="11" t="s">
        <v>623</v>
      </c>
      <c r="C568" s="11" t="s">
        <v>4</v>
      </c>
      <c r="D568" s="12">
        <f>'прил 4'!F448</f>
        <v>26.7</v>
      </c>
      <c r="E568" s="12">
        <f>'прил 4'!G448</f>
        <v>26.7</v>
      </c>
      <c r="F568" s="12">
        <f>'прил 4'!H448</f>
        <v>0</v>
      </c>
      <c r="G568" s="12">
        <f t="shared" si="109"/>
        <v>0</v>
      </c>
      <c r="H568" s="12">
        <f t="shared" si="110"/>
        <v>0</v>
      </c>
    </row>
    <row r="569" spans="1:8" ht="62.25">
      <c r="A569" s="21" t="s">
        <v>545</v>
      </c>
      <c r="B569" s="1" t="s">
        <v>344</v>
      </c>
      <c r="C569" s="1"/>
      <c r="D569" s="9">
        <f>D570+D593+D621</f>
        <v>128833</v>
      </c>
      <c r="E569" s="9">
        <f>E570+E593+E621</f>
        <v>128833</v>
      </c>
      <c r="F569" s="9">
        <f>F570+F593+F621</f>
        <v>104639.79999999999</v>
      </c>
      <c r="G569" s="9">
        <f t="shared" si="109"/>
        <v>81.22127094766091</v>
      </c>
      <c r="H569" s="9">
        <f t="shared" si="110"/>
        <v>81.22127094766091</v>
      </c>
    </row>
    <row r="570" spans="1:8" ht="45">
      <c r="A570" s="14" t="s">
        <v>346</v>
      </c>
      <c r="B570" s="11" t="s">
        <v>345</v>
      </c>
      <c r="C570" s="11"/>
      <c r="D570" s="12">
        <f>D571+D585+D589+D581</f>
        <v>58459.799999999996</v>
      </c>
      <c r="E570" s="12">
        <f>E571+E585+E589+E581</f>
        <v>58459.799999999996</v>
      </c>
      <c r="F570" s="12">
        <f>F571+F585+F589+F581</f>
        <v>52131.1</v>
      </c>
      <c r="G570" s="12">
        <f t="shared" si="109"/>
        <v>89.1742701822449</v>
      </c>
      <c r="H570" s="12">
        <f t="shared" si="110"/>
        <v>89.1742701822449</v>
      </c>
    </row>
    <row r="571" spans="1:8" ht="30">
      <c r="A571" s="14" t="s">
        <v>593</v>
      </c>
      <c r="B571" s="11" t="s">
        <v>592</v>
      </c>
      <c r="C571" s="11"/>
      <c r="D571" s="12">
        <f>D578+D575+D572</f>
        <v>23050.7</v>
      </c>
      <c r="E571" s="12">
        <f>E578+E575+E572</f>
        <v>23050.7</v>
      </c>
      <c r="F571" s="12">
        <f>F578+F575+F572</f>
        <v>22532.2</v>
      </c>
      <c r="G571" s="12">
        <f t="shared" si="109"/>
        <v>97.75061061052376</v>
      </c>
      <c r="H571" s="12">
        <f t="shared" si="110"/>
        <v>97.75061061052376</v>
      </c>
    </row>
    <row r="572" spans="1:8" ht="45">
      <c r="A572" s="13" t="s">
        <v>669</v>
      </c>
      <c r="B572" s="11" t="s">
        <v>668</v>
      </c>
      <c r="C572" s="11"/>
      <c r="D572" s="12">
        <f aca="true" t="shared" si="120" ref="D572:F573">D573</f>
        <v>13000</v>
      </c>
      <c r="E572" s="12">
        <f t="shared" si="120"/>
        <v>13000</v>
      </c>
      <c r="F572" s="12">
        <f t="shared" si="120"/>
        <v>12946.7</v>
      </c>
      <c r="G572" s="12">
        <f t="shared" si="109"/>
        <v>99.59</v>
      </c>
      <c r="H572" s="12">
        <f t="shared" si="110"/>
        <v>99.59</v>
      </c>
    </row>
    <row r="573" spans="1:8" ht="30">
      <c r="A573" s="13" t="s">
        <v>21</v>
      </c>
      <c r="B573" s="11" t="s">
        <v>668</v>
      </c>
      <c r="C573" s="11" t="s">
        <v>20</v>
      </c>
      <c r="D573" s="12">
        <f t="shared" si="120"/>
        <v>13000</v>
      </c>
      <c r="E573" s="12">
        <f t="shared" si="120"/>
        <v>13000</v>
      </c>
      <c r="F573" s="12">
        <f t="shared" si="120"/>
        <v>12946.7</v>
      </c>
      <c r="G573" s="12">
        <f t="shared" si="109"/>
        <v>99.59</v>
      </c>
      <c r="H573" s="12">
        <f t="shared" si="110"/>
        <v>99.59</v>
      </c>
    </row>
    <row r="574" spans="1:8" ht="15">
      <c r="A574" s="13" t="s">
        <v>87</v>
      </c>
      <c r="B574" s="11" t="s">
        <v>668</v>
      </c>
      <c r="C574" s="11" t="s">
        <v>72</v>
      </c>
      <c r="D574" s="12">
        <f>'прил 4'!F530</f>
        <v>13000</v>
      </c>
      <c r="E574" s="12">
        <f>'прил 4'!G530</f>
        <v>13000</v>
      </c>
      <c r="F574" s="12">
        <f>'прил 4'!H530</f>
        <v>12946.7</v>
      </c>
      <c r="G574" s="12">
        <f t="shared" si="109"/>
        <v>99.59</v>
      </c>
      <c r="H574" s="12">
        <f t="shared" si="110"/>
        <v>99.59</v>
      </c>
    </row>
    <row r="575" spans="1:8" ht="15">
      <c r="A575" s="14" t="s">
        <v>616</v>
      </c>
      <c r="B575" s="11" t="s">
        <v>607</v>
      </c>
      <c r="C575" s="11"/>
      <c r="D575" s="12">
        <f aca="true" t="shared" si="121" ref="D575:F576">D576</f>
        <v>8060.6</v>
      </c>
      <c r="E575" s="12">
        <f t="shared" si="121"/>
        <v>8060.6</v>
      </c>
      <c r="F575" s="12">
        <f t="shared" si="121"/>
        <v>7687.6</v>
      </c>
      <c r="G575" s="12">
        <f t="shared" si="109"/>
        <v>95.37255291169392</v>
      </c>
      <c r="H575" s="12">
        <f t="shared" si="110"/>
        <v>95.37255291169392</v>
      </c>
    </row>
    <row r="576" spans="1:8" ht="30">
      <c r="A576" s="13" t="s">
        <v>21</v>
      </c>
      <c r="B576" s="11" t="s">
        <v>607</v>
      </c>
      <c r="C576" s="11" t="s">
        <v>20</v>
      </c>
      <c r="D576" s="12">
        <f t="shared" si="121"/>
        <v>8060.6</v>
      </c>
      <c r="E576" s="12">
        <f t="shared" si="121"/>
        <v>8060.6</v>
      </c>
      <c r="F576" s="12">
        <f t="shared" si="121"/>
        <v>7687.6</v>
      </c>
      <c r="G576" s="12">
        <f t="shared" si="109"/>
        <v>95.37255291169392</v>
      </c>
      <c r="H576" s="12">
        <f t="shared" si="110"/>
        <v>95.37255291169392</v>
      </c>
    </row>
    <row r="577" spans="1:8" ht="15">
      <c r="A577" s="13" t="s">
        <v>87</v>
      </c>
      <c r="B577" s="11" t="s">
        <v>607</v>
      </c>
      <c r="C577" s="11" t="s">
        <v>72</v>
      </c>
      <c r="D577" s="12">
        <f>'прил 4'!F334</f>
        <v>8060.6</v>
      </c>
      <c r="E577" s="12">
        <f>'прил 4'!G334</f>
        <v>8060.6</v>
      </c>
      <c r="F577" s="12">
        <f>'прил 4'!H334</f>
        <v>7687.6</v>
      </c>
      <c r="G577" s="12">
        <f t="shared" si="109"/>
        <v>95.37255291169392</v>
      </c>
      <c r="H577" s="12">
        <f t="shared" si="110"/>
        <v>95.37255291169392</v>
      </c>
    </row>
    <row r="578" spans="1:8" ht="30">
      <c r="A578" s="14" t="s">
        <v>606</v>
      </c>
      <c r="B578" s="11" t="s">
        <v>607</v>
      </c>
      <c r="C578" s="11"/>
      <c r="D578" s="12">
        <f aca="true" t="shared" si="122" ref="D578:F579">D579</f>
        <v>1990.1000000000001</v>
      </c>
      <c r="E578" s="12">
        <f t="shared" si="122"/>
        <v>1990.1000000000001</v>
      </c>
      <c r="F578" s="12">
        <f t="shared" si="122"/>
        <v>1897.9</v>
      </c>
      <c r="G578" s="12">
        <f t="shared" si="109"/>
        <v>95.36706698155871</v>
      </c>
      <c r="H578" s="12">
        <f t="shared" si="110"/>
        <v>95.36706698155871</v>
      </c>
    </row>
    <row r="579" spans="1:8" ht="30">
      <c r="A579" s="13" t="s">
        <v>21</v>
      </c>
      <c r="B579" s="11" t="s">
        <v>607</v>
      </c>
      <c r="C579" s="11" t="s">
        <v>20</v>
      </c>
      <c r="D579" s="12">
        <f t="shared" si="122"/>
        <v>1990.1000000000001</v>
      </c>
      <c r="E579" s="12">
        <f t="shared" si="122"/>
        <v>1990.1000000000001</v>
      </c>
      <c r="F579" s="12">
        <f t="shared" si="122"/>
        <v>1897.9</v>
      </c>
      <c r="G579" s="12">
        <f t="shared" si="109"/>
        <v>95.36706698155871</v>
      </c>
      <c r="H579" s="12">
        <f t="shared" si="110"/>
        <v>95.36706698155871</v>
      </c>
    </row>
    <row r="580" spans="1:8" ht="15">
      <c r="A580" s="13" t="s">
        <v>87</v>
      </c>
      <c r="B580" s="11" t="s">
        <v>607</v>
      </c>
      <c r="C580" s="11" t="s">
        <v>72</v>
      </c>
      <c r="D580" s="12">
        <f>'прил 4'!F337</f>
        <v>1990.1000000000001</v>
      </c>
      <c r="E580" s="12">
        <f>'прил 4'!G337</f>
        <v>1990.1000000000001</v>
      </c>
      <c r="F580" s="12">
        <f>'прил 4'!H337</f>
        <v>1897.9</v>
      </c>
      <c r="G580" s="12">
        <f t="shared" si="109"/>
        <v>95.36706698155871</v>
      </c>
      <c r="H580" s="12">
        <f t="shared" si="110"/>
        <v>95.36706698155871</v>
      </c>
    </row>
    <row r="581" spans="1:8" ht="15">
      <c r="A581" s="13" t="s">
        <v>752</v>
      </c>
      <c r="B581" s="11" t="s">
        <v>751</v>
      </c>
      <c r="C581" s="11"/>
      <c r="D581" s="12">
        <f aca="true" t="shared" si="123" ref="D581:F583">D582</f>
        <v>1448.1</v>
      </c>
      <c r="E581" s="12">
        <f t="shared" si="123"/>
        <v>1448.1</v>
      </c>
      <c r="F581" s="12">
        <f t="shared" si="123"/>
        <v>707.9</v>
      </c>
      <c r="G581" s="12">
        <f t="shared" si="109"/>
        <v>48.88474552862371</v>
      </c>
      <c r="H581" s="12">
        <f t="shared" si="110"/>
        <v>48.88474552862371</v>
      </c>
    </row>
    <row r="582" spans="1:8" ht="75">
      <c r="A582" s="13" t="s">
        <v>753</v>
      </c>
      <c r="B582" s="11" t="s">
        <v>754</v>
      </c>
      <c r="C582" s="11"/>
      <c r="D582" s="12">
        <f t="shared" si="123"/>
        <v>1448.1</v>
      </c>
      <c r="E582" s="12">
        <f t="shared" si="123"/>
        <v>1448.1</v>
      </c>
      <c r="F582" s="12">
        <f t="shared" si="123"/>
        <v>707.9</v>
      </c>
      <c r="G582" s="12">
        <f t="shared" si="109"/>
        <v>48.88474552862371</v>
      </c>
      <c r="H582" s="12">
        <f t="shared" si="110"/>
        <v>48.88474552862371</v>
      </c>
    </row>
    <row r="583" spans="1:8" ht="30">
      <c r="A583" s="13" t="s">
        <v>21</v>
      </c>
      <c r="B583" s="11" t="s">
        <v>754</v>
      </c>
      <c r="C583" s="11" t="s">
        <v>20</v>
      </c>
      <c r="D583" s="12">
        <f t="shared" si="123"/>
        <v>1448.1</v>
      </c>
      <c r="E583" s="12">
        <f t="shared" si="123"/>
        <v>1448.1</v>
      </c>
      <c r="F583" s="12">
        <f t="shared" si="123"/>
        <v>707.9</v>
      </c>
      <c r="G583" s="12">
        <f t="shared" si="109"/>
        <v>48.88474552862371</v>
      </c>
      <c r="H583" s="12">
        <f t="shared" si="110"/>
        <v>48.88474552862371</v>
      </c>
    </row>
    <row r="584" spans="1:8" ht="15">
      <c r="A584" s="13" t="s">
        <v>87</v>
      </c>
      <c r="B584" s="11" t="s">
        <v>754</v>
      </c>
      <c r="C584" s="11" t="s">
        <v>72</v>
      </c>
      <c r="D584" s="12">
        <f>'прил 4'!F341</f>
        <v>1448.1</v>
      </c>
      <c r="E584" s="12">
        <f>'прил 4'!G341</f>
        <v>1448.1</v>
      </c>
      <c r="F584" s="12">
        <f>'прил 4'!H341</f>
        <v>707.9</v>
      </c>
      <c r="G584" s="12">
        <f t="shared" si="109"/>
        <v>48.88474552862371</v>
      </c>
      <c r="H584" s="12">
        <f t="shared" si="110"/>
        <v>48.88474552862371</v>
      </c>
    </row>
    <row r="585" spans="1:8" ht="75">
      <c r="A585" s="13" t="s">
        <v>351</v>
      </c>
      <c r="B585" s="11" t="s">
        <v>352</v>
      </c>
      <c r="C585" s="11"/>
      <c r="D585" s="12">
        <f aca="true" t="shared" si="124" ref="D585:F587">D586</f>
        <v>21961</v>
      </c>
      <c r="E585" s="12">
        <f t="shared" si="124"/>
        <v>21961</v>
      </c>
      <c r="F585" s="12">
        <f t="shared" si="124"/>
        <v>19428.8</v>
      </c>
      <c r="G585" s="12">
        <f t="shared" si="109"/>
        <v>88.46955967396748</v>
      </c>
      <c r="H585" s="12">
        <f t="shared" si="110"/>
        <v>88.46955967396748</v>
      </c>
    </row>
    <row r="586" spans="1:8" ht="30">
      <c r="A586" s="13" t="s">
        <v>354</v>
      </c>
      <c r="B586" s="11" t="s">
        <v>353</v>
      </c>
      <c r="C586" s="11"/>
      <c r="D586" s="12">
        <f t="shared" si="124"/>
        <v>21961</v>
      </c>
      <c r="E586" s="12">
        <f t="shared" si="124"/>
        <v>21961</v>
      </c>
      <c r="F586" s="12">
        <f t="shared" si="124"/>
        <v>19428.8</v>
      </c>
      <c r="G586" s="12">
        <f t="shared" si="109"/>
        <v>88.46955967396748</v>
      </c>
      <c r="H586" s="12">
        <f t="shared" si="110"/>
        <v>88.46955967396748</v>
      </c>
    </row>
    <row r="587" spans="1:8" ht="30">
      <c r="A587" s="13" t="s">
        <v>21</v>
      </c>
      <c r="B587" s="11" t="s">
        <v>353</v>
      </c>
      <c r="C587" s="11" t="s">
        <v>20</v>
      </c>
      <c r="D587" s="12">
        <f t="shared" si="124"/>
        <v>21961</v>
      </c>
      <c r="E587" s="12">
        <f t="shared" si="124"/>
        <v>21961</v>
      </c>
      <c r="F587" s="12">
        <f t="shared" si="124"/>
        <v>19428.8</v>
      </c>
      <c r="G587" s="12">
        <f t="shared" si="109"/>
        <v>88.46955967396748</v>
      </c>
      <c r="H587" s="12">
        <f t="shared" si="110"/>
        <v>88.46955967396748</v>
      </c>
    </row>
    <row r="588" spans="1:8" ht="15">
      <c r="A588" s="13" t="s">
        <v>87</v>
      </c>
      <c r="B588" s="11" t="s">
        <v>353</v>
      </c>
      <c r="C588" s="11" t="s">
        <v>72</v>
      </c>
      <c r="D588" s="12">
        <f>'прил 4'!F522</f>
        <v>21961</v>
      </c>
      <c r="E588" s="12">
        <f>'прил 4'!G522</f>
        <v>21961</v>
      </c>
      <c r="F588" s="12">
        <f>'прил 4'!H522</f>
        <v>19428.8</v>
      </c>
      <c r="G588" s="12">
        <f t="shared" si="109"/>
        <v>88.46955967396748</v>
      </c>
      <c r="H588" s="12">
        <f t="shared" si="110"/>
        <v>88.46955967396748</v>
      </c>
    </row>
    <row r="589" spans="1:8" ht="30">
      <c r="A589" s="13" t="s">
        <v>355</v>
      </c>
      <c r="B589" s="11" t="s">
        <v>357</v>
      </c>
      <c r="C589" s="11"/>
      <c r="D589" s="12">
        <f aca="true" t="shared" si="125" ref="D589:F591">D590</f>
        <v>12000</v>
      </c>
      <c r="E589" s="12">
        <f t="shared" si="125"/>
        <v>12000</v>
      </c>
      <c r="F589" s="12">
        <f t="shared" si="125"/>
        <v>9462.2</v>
      </c>
      <c r="G589" s="12">
        <f t="shared" si="109"/>
        <v>78.85166666666667</v>
      </c>
      <c r="H589" s="12">
        <f t="shared" si="110"/>
        <v>78.85166666666667</v>
      </c>
    </row>
    <row r="590" spans="1:8" ht="15">
      <c r="A590" s="13" t="s">
        <v>270</v>
      </c>
      <c r="B590" s="11" t="s">
        <v>356</v>
      </c>
      <c r="C590" s="11"/>
      <c r="D590" s="12">
        <f t="shared" si="125"/>
        <v>12000</v>
      </c>
      <c r="E590" s="12">
        <f t="shared" si="125"/>
        <v>12000</v>
      </c>
      <c r="F590" s="12">
        <f t="shared" si="125"/>
        <v>9462.2</v>
      </c>
      <c r="G590" s="12">
        <f t="shared" si="109"/>
        <v>78.85166666666667</v>
      </c>
      <c r="H590" s="12">
        <f t="shared" si="110"/>
        <v>78.85166666666667</v>
      </c>
    </row>
    <row r="591" spans="1:8" ht="30">
      <c r="A591" s="13" t="s">
        <v>21</v>
      </c>
      <c r="B591" s="11" t="s">
        <v>356</v>
      </c>
      <c r="C591" s="11" t="s">
        <v>20</v>
      </c>
      <c r="D591" s="12">
        <f t="shared" si="125"/>
        <v>12000</v>
      </c>
      <c r="E591" s="12">
        <f t="shared" si="125"/>
        <v>12000</v>
      </c>
      <c r="F591" s="12">
        <f t="shared" si="125"/>
        <v>9462.2</v>
      </c>
      <c r="G591" s="12">
        <f t="shared" si="109"/>
        <v>78.85166666666667</v>
      </c>
      <c r="H591" s="12">
        <f t="shared" si="110"/>
        <v>78.85166666666667</v>
      </c>
    </row>
    <row r="592" spans="1:8" ht="15">
      <c r="A592" s="13" t="s">
        <v>87</v>
      </c>
      <c r="B592" s="11" t="s">
        <v>356</v>
      </c>
      <c r="C592" s="11" t="s">
        <v>72</v>
      </c>
      <c r="D592" s="12">
        <f>'прил 4'!F526</f>
        <v>12000</v>
      </c>
      <c r="E592" s="12">
        <f>'прил 4'!G526</f>
        <v>12000</v>
      </c>
      <c r="F592" s="12">
        <f>'прил 4'!H526</f>
        <v>9462.2</v>
      </c>
      <c r="G592" s="12">
        <f t="shared" si="109"/>
        <v>78.85166666666667</v>
      </c>
      <c r="H592" s="12">
        <f t="shared" si="110"/>
        <v>78.85166666666667</v>
      </c>
    </row>
    <row r="593" spans="1:8" ht="30">
      <c r="A593" s="14" t="s">
        <v>347</v>
      </c>
      <c r="B593" s="11" t="s">
        <v>349</v>
      </c>
      <c r="C593" s="11"/>
      <c r="D593" s="12">
        <f>D594+D601+D605+D609+D615</f>
        <v>50165.2</v>
      </c>
      <c r="E593" s="12">
        <f>E594+E601+E605+E609+E615</f>
        <v>50165.2</v>
      </c>
      <c r="F593" s="12">
        <f>F594+F601+F605+F609+F615</f>
        <v>33586.1</v>
      </c>
      <c r="G593" s="12">
        <f t="shared" si="109"/>
        <v>66.9509939161012</v>
      </c>
      <c r="H593" s="12">
        <f t="shared" si="110"/>
        <v>66.9509939161012</v>
      </c>
    </row>
    <row r="594" spans="1:8" ht="30">
      <c r="A594" s="13" t="s">
        <v>358</v>
      </c>
      <c r="B594" s="11" t="s">
        <v>350</v>
      </c>
      <c r="C594" s="11"/>
      <c r="D594" s="12">
        <f>D595+D600</f>
        <v>25965</v>
      </c>
      <c r="E594" s="12">
        <f>E595+E600</f>
        <v>25965</v>
      </c>
      <c r="F594" s="12">
        <f>F595+F600</f>
        <v>14270.1</v>
      </c>
      <c r="G594" s="12">
        <f t="shared" si="109"/>
        <v>54.958983246678216</v>
      </c>
      <c r="H594" s="12">
        <f t="shared" si="110"/>
        <v>54.958983246678216</v>
      </c>
    </row>
    <row r="595" spans="1:8" ht="30">
      <c r="A595" s="14" t="s">
        <v>546</v>
      </c>
      <c r="B595" s="11" t="s">
        <v>359</v>
      </c>
      <c r="C595" s="11"/>
      <c r="D595" s="12">
        <f aca="true" t="shared" si="126" ref="D595:F596">D596</f>
        <v>22465</v>
      </c>
      <c r="E595" s="12">
        <f t="shared" si="126"/>
        <v>22465</v>
      </c>
      <c r="F595" s="12">
        <f t="shared" si="126"/>
        <v>14270.1</v>
      </c>
      <c r="G595" s="12">
        <f aca="true" t="shared" si="127" ref="G595:G658">F595/D595*100</f>
        <v>63.52147785444024</v>
      </c>
      <c r="H595" s="12">
        <f aca="true" t="shared" si="128" ref="H595:H658">F595/E595*100</f>
        <v>63.52147785444024</v>
      </c>
    </row>
    <row r="596" spans="1:8" ht="30">
      <c r="A596" s="13" t="s">
        <v>21</v>
      </c>
      <c r="B596" s="11" t="s">
        <v>359</v>
      </c>
      <c r="C596" s="11" t="s">
        <v>20</v>
      </c>
      <c r="D596" s="12">
        <f t="shared" si="126"/>
        <v>22465</v>
      </c>
      <c r="E596" s="12">
        <f t="shared" si="126"/>
        <v>22465</v>
      </c>
      <c r="F596" s="12">
        <f t="shared" si="126"/>
        <v>14270.1</v>
      </c>
      <c r="G596" s="12">
        <f t="shared" si="127"/>
        <v>63.52147785444024</v>
      </c>
      <c r="H596" s="12">
        <f t="shared" si="128"/>
        <v>63.52147785444024</v>
      </c>
    </row>
    <row r="597" spans="1:8" ht="15">
      <c r="A597" s="13" t="s">
        <v>87</v>
      </c>
      <c r="B597" s="11" t="s">
        <v>359</v>
      </c>
      <c r="C597" s="11" t="s">
        <v>72</v>
      </c>
      <c r="D597" s="12">
        <f>'прил 4'!F535</f>
        <v>22465</v>
      </c>
      <c r="E597" s="12">
        <f>'прил 4'!G535</f>
        <v>22465</v>
      </c>
      <c r="F597" s="12">
        <f>'прил 4'!H535</f>
        <v>14270.1</v>
      </c>
      <c r="G597" s="12">
        <f t="shared" si="127"/>
        <v>63.52147785444024</v>
      </c>
      <c r="H597" s="12">
        <f t="shared" si="128"/>
        <v>63.52147785444024</v>
      </c>
    </row>
    <row r="598" spans="1:8" ht="15">
      <c r="A598" s="13" t="s">
        <v>706</v>
      </c>
      <c r="B598" s="11" t="s">
        <v>705</v>
      </c>
      <c r="C598" s="11"/>
      <c r="D598" s="12">
        <f aca="true" t="shared" si="129" ref="D598:F599">D599</f>
        <v>3500</v>
      </c>
      <c r="E598" s="12">
        <f t="shared" si="129"/>
        <v>3500</v>
      </c>
      <c r="F598" s="12">
        <f t="shared" si="129"/>
        <v>0</v>
      </c>
      <c r="G598" s="12">
        <f t="shared" si="127"/>
        <v>0</v>
      </c>
      <c r="H598" s="12">
        <f t="shared" si="128"/>
        <v>0</v>
      </c>
    </row>
    <row r="599" spans="1:8" ht="30">
      <c r="A599" s="10" t="s">
        <v>5</v>
      </c>
      <c r="B599" s="11" t="s">
        <v>705</v>
      </c>
      <c r="C599" s="11" t="s">
        <v>3</v>
      </c>
      <c r="D599" s="12">
        <f t="shared" si="129"/>
        <v>3500</v>
      </c>
      <c r="E599" s="12">
        <f t="shared" si="129"/>
        <v>3500</v>
      </c>
      <c r="F599" s="12">
        <f t="shared" si="129"/>
        <v>0</v>
      </c>
      <c r="G599" s="12">
        <f t="shared" si="127"/>
        <v>0</v>
      </c>
      <c r="H599" s="12">
        <f t="shared" si="128"/>
        <v>0</v>
      </c>
    </row>
    <row r="600" spans="1:8" ht="30">
      <c r="A600" s="10" t="s">
        <v>6</v>
      </c>
      <c r="B600" s="11" t="s">
        <v>705</v>
      </c>
      <c r="C600" s="11" t="s">
        <v>4</v>
      </c>
      <c r="D600" s="12">
        <f>'прил 4'!F346</f>
        <v>3500</v>
      </c>
      <c r="E600" s="12">
        <f>'прил 4'!G346</f>
        <v>3500</v>
      </c>
      <c r="F600" s="12">
        <f>'прил 4'!H346</f>
        <v>0</v>
      </c>
      <c r="G600" s="12">
        <f t="shared" si="127"/>
        <v>0</v>
      </c>
      <c r="H600" s="12">
        <f t="shared" si="128"/>
        <v>0</v>
      </c>
    </row>
    <row r="601" spans="1:8" ht="30">
      <c r="A601" s="13" t="s">
        <v>317</v>
      </c>
      <c r="B601" s="11" t="s">
        <v>361</v>
      </c>
      <c r="C601" s="11"/>
      <c r="D601" s="12">
        <f aca="true" t="shared" si="130" ref="D601:F603">D602</f>
        <v>10656.2</v>
      </c>
      <c r="E601" s="12">
        <f t="shared" si="130"/>
        <v>10656.2</v>
      </c>
      <c r="F601" s="12">
        <f t="shared" si="130"/>
        <v>8145.7</v>
      </c>
      <c r="G601" s="12">
        <f t="shared" si="127"/>
        <v>76.44094517745536</v>
      </c>
      <c r="H601" s="12">
        <f t="shared" si="128"/>
        <v>76.44094517745536</v>
      </c>
    </row>
    <row r="602" spans="1:8" ht="30">
      <c r="A602" s="13" t="s">
        <v>547</v>
      </c>
      <c r="B602" s="11" t="s">
        <v>360</v>
      </c>
      <c r="C602" s="11"/>
      <c r="D602" s="12">
        <f t="shared" si="130"/>
        <v>10656.2</v>
      </c>
      <c r="E602" s="12">
        <f t="shared" si="130"/>
        <v>10656.2</v>
      </c>
      <c r="F602" s="12">
        <f t="shared" si="130"/>
        <v>8145.7</v>
      </c>
      <c r="G602" s="12">
        <f t="shared" si="127"/>
        <v>76.44094517745536</v>
      </c>
      <c r="H602" s="12">
        <f t="shared" si="128"/>
        <v>76.44094517745536</v>
      </c>
    </row>
    <row r="603" spans="1:8" ht="30">
      <c r="A603" s="13" t="s">
        <v>21</v>
      </c>
      <c r="B603" s="11" t="s">
        <v>360</v>
      </c>
      <c r="C603" s="11" t="s">
        <v>20</v>
      </c>
      <c r="D603" s="12">
        <f t="shared" si="130"/>
        <v>10656.2</v>
      </c>
      <c r="E603" s="12">
        <f t="shared" si="130"/>
        <v>10656.2</v>
      </c>
      <c r="F603" s="12">
        <f t="shared" si="130"/>
        <v>8145.7</v>
      </c>
      <c r="G603" s="12">
        <f t="shared" si="127"/>
        <v>76.44094517745536</v>
      </c>
      <c r="H603" s="12">
        <f t="shared" si="128"/>
        <v>76.44094517745536</v>
      </c>
    </row>
    <row r="604" spans="1:8" ht="15">
      <c r="A604" s="13" t="s">
        <v>87</v>
      </c>
      <c r="B604" s="11" t="s">
        <v>360</v>
      </c>
      <c r="C604" s="11" t="s">
        <v>72</v>
      </c>
      <c r="D604" s="12">
        <f>'прил 4'!F539</f>
        <v>10656.2</v>
      </c>
      <c r="E604" s="12">
        <f>'прил 4'!G539</f>
        <v>10656.2</v>
      </c>
      <c r="F604" s="12">
        <f>'прил 4'!H539</f>
        <v>8145.7</v>
      </c>
      <c r="G604" s="12">
        <f t="shared" si="127"/>
        <v>76.44094517745536</v>
      </c>
      <c r="H604" s="12">
        <f t="shared" si="128"/>
        <v>76.44094517745536</v>
      </c>
    </row>
    <row r="605" spans="1:8" ht="15">
      <c r="A605" s="13" t="s">
        <v>363</v>
      </c>
      <c r="B605" s="11" t="s">
        <v>364</v>
      </c>
      <c r="C605" s="11"/>
      <c r="D605" s="12">
        <f aca="true" t="shared" si="131" ref="D605:F607">D606</f>
        <v>11500</v>
      </c>
      <c r="E605" s="12">
        <f t="shared" si="131"/>
        <v>11500</v>
      </c>
      <c r="F605" s="12">
        <f t="shared" si="131"/>
        <v>10174.9</v>
      </c>
      <c r="G605" s="12">
        <f t="shared" si="127"/>
        <v>88.47739130434782</v>
      </c>
      <c r="H605" s="12">
        <f t="shared" si="128"/>
        <v>88.47739130434782</v>
      </c>
    </row>
    <row r="606" spans="1:8" ht="15">
      <c r="A606" s="13" t="s">
        <v>79</v>
      </c>
      <c r="B606" s="11" t="s">
        <v>362</v>
      </c>
      <c r="C606" s="11"/>
      <c r="D606" s="12">
        <f t="shared" si="131"/>
        <v>11500</v>
      </c>
      <c r="E606" s="12">
        <f t="shared" si="131"/>
        <v>11500</v>
      </c>
      <c r="F606" s="12">
        <f t="shared" si="131"/>
        <v>10174.9</v>
      </c>
      <c r="G606" s="12">
        <f t="shared" si="127"/>
        <v>88.47739130434782</v>
      </c>
      <c r="H606" s="12">
        <f t="shared" si="128"/>
        <v>88.47739130434782</v>
      </c>
    </row>
    <row r="607" spans="1:8" ht="30">
      <c r="A607" s="13" t="s">
        <v>21</v>
      </c>
      <c r="B607" s="11" t="s">
        <v>362</v>
      </c>
      <c r="C607" s="11" t="s">
        <v>20</v>
      </c>
      <c r="D607" s="12">
        <f t="shared" si="131"/>
        <v>11500</v>
      </c>
      <c r="E607" s="12">
        <f t="shared" si="131"/>
        <v>11500</v>
      </c>
      <c r="F607" s="12">
        <f t="shared" si="131"/>
        <v>10174.9</v>
      </c>
      <c r="G607" s="12">
        <f t="shared" si="127"/>
        <v>88.47739130434782</v>
      </c>
      <c r="H607" s="12">
        <f t="shared" si="128"/>
        <v>88.47739130434782</v>
      </c>
    </row>
    <row r="608" spans="1:8" ht="15">
      <c r="A608" s="13" t="s">
        <v>87</v>
      </c>
      <c r="B608" s="11" t="s">
        <v>362</v>
      </c>
      <c r="C608" s="11" t="s">
        <v>72</v>
      </c>
      <c r="D608" s="12">
        <f>'прил 4'!F543</f>
        <v>11500</v>
      </c>
      <c r="E608" s="12">
        <f>'прил 4'!G543</f>
        <v>11500</v>
      </c>
      <c r="F608" s="12">
        <f>'прил 4'!H543</f>
        <v>10174.9</v>
      </c>
      <c r="G608" s="12">
        <f t="shared" si="127"/>
        <v>88.47739130434782</v>
      </c>
      <c r="H608" s="12">
        <f t="shared" si="128"/>
        <v>88.47739130434782</v>
      </c>
    </row>
    <row r="609" spans="1:8" ht="45">
      <c r="A609" s="14" t="s">
        <v>365</v>
      </c>
      <c r="B609" s="11" t="s">
        <v>366</v>
      </c>
      <c r="C609" s="11"/>
      <c r="D609" s="12">
        <f>D610</f>
        <v>1432</v>
      </c>
      <c r="E609" s="12">
        <f>E610</f>
        <v>1432</v>
      </c>
      <c r="F609" s="12">
        <f>F610</f>
        <v>398.6</v>
      </c>
      <c r="G609" s="12">
        <f t="shared" si="127"/>
        <v>27.83519553072626</v>
      </c>
      <c r="H609" s="12">
        <f t="shared" si="128"/>
        <v>27.83519553072626</v>
      </c>
    </row>
    <row r="610" spans="1:8" ht="45">
      <c r="A610" s="14" t="s">
        <v>380</v>
      </c>
      <c r="B610" s="11" t="s">
        <v>367</v>
      </c>
      <c r="C610" s="11"/>
      <c r="D610" s="12">
        <f>D611+D613</f>
        <v>1432</v>
      </c>
      <c r="E610" s="12">
        <f>E611+E613</f>
        <v>1432</v>
      </c>
      <c r="F610" s="12">
        <f>F611+F613</f>
        <v>398.6</v>
      </c>
      <c r="G610" s="12">
        <f t="shared" si="127"/>
        <v>27.83519553072626</v>
      </c>
      <c r="H610" s="12">
        <f t="shared" si="128"/>
        <v>27.83519553072626</v>
      </c>
    </row>
    <row r="611" spans="1:8" ht="60">
      <c r="A611" s="13" t="s">
        <v>0</v>
      </c>
      <c r="B611" s="11" t="s">
        <v>367</v>
      </c>
      <c r="C611" s="11" t="s">
        <v>228</v>
      </c>
      <c r="D611" s="12">
        <f>D612</f>
        <v>239.8</v>
      </c>
      <c r="E611" s="12">
        <f>E612</f>
        <v>239.8</v>
      </c>
      <c r="F611" s="12">
        <f>F612</f>
        <v>239.7</v>
      </c>
      <c r="G611" s="12">
        <f t="shared" si="127"/>
        <v>99.95829858215178</v>
      </c>
      <c r="H611" s="12">
        <f t="shared" si="128"/>
        <v>99.95829858215178</v>
      </c>
    </row>
    <row r="612" spans="1:8" ht="30">
      <c r="A612" s="13" t="s">
        <v>1</v>
      </c>
      <c r="B612" s="11" t="s">
        <v>367</v>
      </c>
      <c r="C612" s="11" t="s">
        <v>2</v>
      </c>
      <c r="D612" s="12">
        <f>'прил 4'!F280</f>
        <v>239.8</v>
      </c>
      <c r="E612" s="12">
        <f>'прил 4'!G280</f>
        <v>239.8</v>
      </c>
      <c r="F612" s="12">
        <f>'прил 4'!H280</f>
        <v>239.7</v>
      </c>
      <c r="G612" s="12">
        <f t="shared" si="127"/>
        <v>99.95829858215178</v>
      </c>
      <c r="H612" s="12">
        <f t="shared" si="128"/>
        <v>99.95829858215178</v>
      </c>
    </row>
    <row r="613" spans="1:8" ht="30">
      <c r="A613" s="13" t="s">
        <v>5</v>
      </c>
      <c r="B613" s="11" t="s">
        <v>367</v>
      </c>
      <c r="C613" s="11" t="s">
        <v>3</v>
      </c>
      <c r="D613" s="12">
        <f>D614</f>
        <v>1192.2</v>
      </c>
      <c r="E613" s="12">
        <f>E614</f>
        <v>1192.2</v>
      </c>
      <c r="F613" s="12">
        <f>F614</f>
        <v>158.9</v>
      </c>
      <c r="G613" s="12">
        <f t="shared" si="127"/>
        <v>13.328300620701224</v>
      </c>
      <c r="H613" s="12">
        <f t="shared" si="128"/>
        <v>13.328300620701224</v>
      </c>
    </row>
    <row r="614" spans="1:8" ht="30">
      <c r="A614" s="13" t="s">
        <v>6</v>
      </c>
      <c r="B614" s="11" t="s">
        <v>367</v>
      </c>
      <c r="C614" s="11" t="s">
        <v>4</v>
      </c>
      <c r="D614" s="12">
        <f>'прил 4'!F282</f>
        <v>1192.2</v>
      </c>
      <c r="E614" s="12">
        <f>'прил 4'!G282</f>
        <v>1192.2</v>
      </c>
      <c r="F614" s="12">
        <f>'прил 4'!H282</f>
        <v>158.9</v>
      </c>
      <c r="G614" s="12">
        <f t="shared" si="127"/>
        <v>13.328300620701224</v>
      </c>
      <c r="H614" s="12">
        <f t="shared" si="128"/>
        <v>13.328300620701224</v>
      </c>
    </row>
    <row r="615" spans="1:8" ht="60">
      <c r="A615" s="14" t="s">
        <v>382</v>
      </c>
      <c r="B615" s="11" t="s">
        <v>368</v>
      </c>
      <c r="C615" s="11"/>
      <c r="D615" s="12">
        <f>D616</f>
        <v>612</v>
      </c>
      <c r="E615" s="12">
        <f>E616</f>
        <v>612</v>
      </c>
      <c r="F615" s="12">
        <f>F616</f>
        <v>596.8000000000001</v>
      </c>
      <c r="G615" s="12">
        <f t="shared" si="127"/>
        <v>97.51633986928105</v>
      </c>
      <c r="H615" s="12">
        <f t="shared" si="128"/>
        <v>97.51633986928105</v>
      </c>
    </row>
    <row r="616" spans="1:8" ht="45">
      <c r="A616" s="13" t="s">
        <v>337</v>
      </c>
      <c r="B616" s="11" t="s">
        <v>369</v>
      </c>
      <c r="C616" s="11"/>
      <c r="D616" s="12">
        <f>D617+D619</f>
        <v>612</v>
      </c>
      <c r="E616" s="12">
        <f>E617+E619</f>
        <v>612</v>
      </c>
      <c r="F616" s="12">
        <f>F617+F619</f>
        <v>596.8000000000001</v>
      </c>
      <c r="G616" s="12">
        <f t="shared" si="127"/>
        <v>97.51633986928105</v>
      </c>
      <c r="H616" s="12">
        <f t="shared" si="128"/>
        <v>97.51633986928105</v>
      </c>
    </row>
    <row r="617" spans="1:8" ht="60">
      <c r="A617" s="13" t="s">
        <v>0</v>
      </c>
      <c r="B617" s="11" t="s">
        <v>369</v>
      </c>
      <c r="C617" s="11" t="s">
        <v>228</v>
      </c>
      <c r="D617" s="12">
        <f>D618</f>
        <v>590</v>
      </c>
      <c r="E617" s="12">
        <f>E618</f>
        <v>590</v>
      </c>
      <c r="F617" s="12">
        <f>F618</f>
        <v>589.2</v>
      </c>
      <c r="G617" s="12">
        <f t="shared" si="127"/>
        <v>99.86440677966102</v>
      </c>
      <c r="H617" s="12">
        <f t="shared" si="128"/>
        <v>99.86440677966102</v>
      </c>
    </row>
    <row r="618" spans="1:8" ht="30">
      <c r="A618" s="13" t="s">
        <v>1</v>
      </c>
      <c r="B618" s="11" t="s">
        <v>369</v>
      </c>
      <c r="C618" s="11" t="s">
        <v>2</v>
      </c>
      <c r="D618" s="12">
        <f>'прил 4'!F582</f>
        <v>590</v>
      </c>
      <c r="E618" s="12">
        <f>'прил 4'!G582</f>
        <v>590</v>
      </c>
      <c r="F618" s="12">
        <f>'прил 4'!H582</f>
        <v>589.2</v>
      </c>
      <c r="G618" s="12">
        <f t="shared" si="127"/>
        <v>99.86440677966102</v>
      </c>
      <c r="H618" s="12">
        <f t="shared" si="128"/>
        <v>99.86440677966102</v>
      </c>
    </row>
    <row r="619" spans="1:8" ht="30">
      <c r="A619" s="13" t="s">
        <v>5</v>
      </c>
      <c r="B619" s="11" t="s">
        <v>369</v>
      </c>
      <c r="C619" s="11" t="s">
        <v>3</v>
      </c>
      <c r="D619" s="12">
        <f>D620</f>
        <v>21.999999999999996</v>
      </c>
      <c r="E619" s="12">
        <f>E620</f>
        <v>21.999999999999996</v>
      </c>
      <c r="F619" s="12">
        <f>F620</f>
        <v>7.6</v>
      </c>
      <c r="G619" s="12">
        <f t="shared" si="127"/>
        <v>34.545454545454554</v>
      </c>
      <c r="H619" s="12">
        <f t="shared" si="128"/>
        <v>34.545454545454554</v>
      </c>
    </row>
    <row r="620" spans="1:8" ht="30">
      <c r="A620" s="13" t="s">
        <v>6</v>
      </c>
      <c r="B620" s="11" t="s">
        <v>369</v>
      </c>
      <c r="C620" s="11" t="s">
        <v>4</v>
      </c>
      <c r="D620" s="12">
        <f>'прил 4'!F584</f>
        <v>21.999999999999996</v>
      </c>
      <c r="E620" s="12">
        <f>'прил 4'!G584</f>
        <v>21.999999999999996</v>
      </c>
      <c r="F620" s="12">
        <f>'прил 4'!H584</f>
        <v>7.6</v>
      </c>
      <c r="G620" s="12">
        <f t="shared" si="127"/>
        <v>34.545454545454554</v>
      </c>
      <c r="H620" s="12">
        <f t="shared" si="128"/>
        <v>34.545454545454554</v>
      </c>
    </row>
    <row r="621" spans="1:8" ht="45">
      <c r="A621" s="14" t="s">
        <v>348</v>
      </c>
      <c r="B621" s="11" t="s">
        <v>370</v>
      </c>
      <c r="C621" s="11"/>
      <c r="D621" s="12">
        <f>D626+D630+D622+D634</f>
        <v>20208</v>
      </c>
      <c r="E621" s="12">
        <f>E626+E630+E622+E634</f>
        <v>20208</v>
      </c>
      <c r="F621" s="12">
        <f>F626+F630+F622+F634</f>
        <v>18922.6</v>
      </c>
      <c r="G621" s="12">
        <f t="shared" si="127"/>
        <v>93.639152810768</v>
      </c>
      <c r="H621" s="12">
        <f t="shared" si="128"/>
        <v>93.639152810768</v>
      </c>
    </row>
    <row r="622" spans="1:8" ht="30">
      <c r="A622" s="13" t="s">
        <v>612</v>
      </c>
      <c r="B622" s="11" t="s">
        <v>610</v>
      </c>
      <c r="C622" s="11"/>
      <c r="D622" s="12">
        <f aca="true" t="shared" si="132" ref="D622:F624">D623</f>
        <v>947</v>
      </c>
      <c r="E622" s="12">
        <f t="shared" si="132"/>
        <v>947</v>
      </c>
      <c r="F622" s="12">
        <f t="shared" si="132"/>
        <v>947</v>
      </c>
      <c r="G622" s="12">
        <f t="shared" si="127"/>
        <v>100</v>
      </c>
      <c r="H622" s="12">
        <f t="shared" si="128"/>
        <v>100</v>
      </c>
    </row>
    <row r="623" spans="1:8" ht="45">
      <c r="A623" s="13" t="s">
        <v>613</v>
      </c>
      <c r="B623" s="11" t="s">
        <v>611</v>
      </c>
      <c r="C623" s="11"/>
      <c r="D623" s="12">
        <f t="shared" si="132"/>
        <v>947</v>
      </c>
      <c r="E623" s="12">
        <f t="shared" si="132"/>
        <v>947</v>
      </c>
      <c r="F623" s="12">
        <f t="shared" si="132"/>
        <v>947</v>
      </c>
      <c r="G623" s="12">
        <f t="shared" si="127"/>
        <v>100</v>
      </c>
      <c r="H623" s="12">
        <f t="shared" si="128"/>
        <v>100</v>
      </c>
    </row>
    <row r="624" spans="1:8" ht="30">
      <c r="A624" s="13" t="s">
        <v>5</v>
      </c>
      <c r="B624" s="11" t="s">
        <v>611</v>
      </c>
      <c r="C624" s="11" t="s">
        <v>3</v>
      </c>
      <c r="D624" s="12">
        <f t="shared" si="132"/>
        <v>947</v>
      </c>
      <c r="E624" s="12">
        <f t="shared" si="132"/>
        <v>947</v>
      </c>
      <c r="F624" s="12">
        <f t="shared" si="132"/>
        <v>947</v>
      </c>
      <c r="G624" s="12">
        <f t="shared" si="127"/>
        <v>100</v>
      </c>
      <c r="H624" s="12">
        <f t="shared" si="128"/>
        <v>100</v>
      </c>
    </row>
    <row r="625" spans="1:8" ht="30">
      <c r="A625" s="13" t="s">
        <v>6</v>
      </c>
      <c r="B625" s="11" t="s">
        <v>611</v>
      </c>
      <c r="C625" s="11" t="s">
        <v>4</v>
      </c>
      <c r="D625" s="12">
        <f>'прил 4'!F389</f>
        <v>947</v>
      </c>
      <c r="E625" s="12">
        <f>'прил 4'!G389</f>
        <v>947</v>
      </c>
      <c r="F625" s="12">
        <f>'прил 4'!H389</f>
        <v>947</v>
      </c>
      <c r="G625" s="12">
        <f t="shared" si="127"/>
        <v>100</v>
      </c>
      <c r="H625" s="12">
        <f t="shared" si="128"/>
        <v>100</v>
      </c>
    </row>
    <row r="626" spans="1:8" ht="45">
      <c r="A626" s="13" t="s">
        <v>372</v>
      </c>
      <c r="B626" s="11" t="s">
        <v>371</v>
      </c>
      <c r="C626" s="11"/>
      <c r="D626" s="12">
        <f aca="true" t="shared" si="133" ref="D626:F628">D627</f>
        <v>13800</v>
      </c>
      <c r="E626" s="12">
        <f t="shared" si="133"/>
        <v>13800</v>
      </c>
      <c r="F626" s="12">
        <f t="shared" si="133"/>
        <v>12525.5</v>
      </c>
      <c r="G626" s="12">
        <f t="shared" si="127"/>
        <v>90.76449275362319</v>
      </c>
      <c r="H626" s="12">
        <f t="shared" si="128"/>
        <v>90.76449275362319</v>
      </c>
    </row>
    <row r="627" spans="1:8" ht="45">
      <c r="A627" s="14" t="s">
        <v>309</v>
      </c>
      <c r="B627" s="11" t="s">
        <v>373</v>
      </c>
      <c r="C627" s="11"/>
      <c r="D627" s="12">
        <f t="shared" si="133"/>
        <v>13800</v>
      </c>
      <c r="E627" s="12">
        <f t="shared" si="133"/>
        <v>13800</v>
      </c>
      <c r="F627" s="12">
        <f t="shared" si="133"/>
        <v>12525.5</v>
      </c>
      <c r="G627" s="12">
        <f t="shared" si="127"/>
        <v>90.76449275362319</v>
      </c>
      <c r="H627" s="12">
        <f t="shared" si="128"/>
        <v>90.76449275362319</v>
      </c>
    </row>
    <row r="628" spans="1:8" ht="30">
      <c r="A628" s="13" t="s">
        <v>5</v>
      </c>
      <c r="B628" s="11" t="s">
        <v>373</v>
      </c>
      <c r="C628" s="11" t="s">
        <v>3</v>
      </c>
      <c r="D628" s="12">
        <f t="shared" si="133"/>
        <v>13800</v>
      </c>
      <c r="E628" s="12">
        <f t="shared" si="133"/>
        <v>13800</v>
      </c>
      <c r="F628" s="12">
        <f t="shared" si="133"/>
        <v>12525.5</v>
      </c>
      <c r="G628" s="12">
        <f t="shared" si="127"/>
        <v>90.76449275362319</v>
      </c>
      <c r="H628" s="12">
        <f t="shared" si="128"/>
        <v>90.76449275362319</v>
      </c>
    </row>
    <row r="629" spans="1:8" ht="30">
      <c r="A629" s="13" t="s">
        <v>6</v>
      </c>
      <c r="B629" s="11" t="s">
        <v>373</v>
      </c>
      <c r="C629" s="11" t="s">
        <v>4</v>
      </c>
      <c r="D629" s="12">
        <f>'прил 4'!F468</f>
        <v>13800</v>
      </c>
      <c r="E629" s="12">
        <f>'прил 4'!G468</f>
        <v>13800</v>
      </c>
      <c r="F629" s="12">
        <f>'прил 4'!H468</f>
        <v>12525.5</v>
      </c>
      <c r="G629" s="12">
        <f t="shared" si="127"/>
        <v>90.76449275362319</v>
      </c>
      <c r="H629" s="12">
        <f t="shared" si="128"/>
        <v>90.76449275362319</v>
      </c>
    </row>
    <row r="630" spans="1:8" ht="30">
      <c r="A630" s="13" t="s">
        <v>374</v>
      </c>
      <c r="B630" s="11" t="s">
        <v>375</v>
      </c>
      <c r="C630" s="11"/>
      <c r="D630" s="12">
        <f aca="true" t="shared" si="134" ref="D630:F632">D631</f>
        <v>2636.7999999999997</v>
      </c>
      <c r="E630" s="12">
        <f t="shared" si="134"/>
        <v>2636.7999999999997</v>
      </c>
      <c r="F630" s="12">
        <f t="shared" si="134"/>
        <v>2630.9</v>
      </c>
      <c r="G630" s="12">
        <f t="shared" si="127"/>
        <v>99.77624393203884</v>
      </c>
      <c r="H630" s="12">
        <f t="shared" si="128"/>
        <v>99.77624393203884</v>
      </c>
    </row>
    <row r="631" spans="1:8" ht="15">
      <c r="A631" s="10" t="s">
        <v>579</v>
      </c>
      <c r="B631" s="11" t="s">
        <v>376</v>
      </c>
      <c r="C631" s="11"/>
      <c r="D631" s="12">
        <f t="shared" si="134"/>
        <v>2636.7999999999997</v>
      </c>
      <c r="E631" s="12">
        <f t="shared" si="134"/>
        <v>2636.7999999999997</v>
      </c>
      <c r="F631" s="12">
        <f t="shared" si="134"/>
        <v>2630.9</v>
      </c>
      <c r="G631" s="12">
        <f t="shared" si="127"/>
        <v>99.77624393203884</v>
      </c>
      <c r="H631" s="12">
        <f t="shared" si="128"/>
        <v>99.77624393203884</v>
      </c>
    </row>
    <row r="632" spans="1:8" ht="15">
      <c r="A632" s="10" t="s">
        <v>13</v>
      </c>
      <c r="B632" s="11" t="s">
        <v>376</v>
      </c>
      <c r="C632" s="11" t="s">
        <v>11</v>
      </c>
      <c r="D632" s="12">
        <f t="shared" si="134"/>
        <v>2636.7999999999997</v>
      </c>
      <c r="E632" s="12">
        <f t="shared" si="134"/>
        <v>2636.7999999999997</v>
      </c>
      <c r="F632" s="12">
        <f t="shared" si="134"/>
        <v>2630.9</v>
      </c>
      <c r="G632" s="12">
        <f t="shared" si="127"/>
        <v>99.77624393203884</v>
      </c>
      <c r="H632" s="12">
        <f t="shared" si="128"/>
        <v>99.77624393203884</v>
      </c>
    </row>
    <row r="633" spans="1:8" ht="45">
      <c r="A633" s="10" t="s">
        <v>303</v>
      </c>
      <c r="B633" s="11" t="s">
        <v>376</v>
      </c>
      <c r="C633" s="11" t="s">
        <v>130</v>
      </c>
      <c r="D633" s="12">
        <f>'прил 4'!F472</f>
        <v>2636.7999999999997</v>
      </c>
      <c r="E633" s="12">
        <f>'прил 4'!G472</f>
        <v>2636.7999999999997</v>
      </c>
      <c r="F633" s="12">
        <f>'прил 4'!H472</f>
        <v>2630.9</v>
      </c>
      <c r="G633" s="12">
        <f t="shared" si="127"/>
        <v>99.77624393203884</v>
      </c>
      <c r="H633" s="12">
        <f t="shared" si="128"/>
        <v>99.77624393203884</v>
      </c>
    </row>
    <row r="634" spans="1:8" ht="75">
      <c r="A634" s="10" t="s">
        <v>761</v>
      </c>
      <c r="B634" s="11" t="s">
        <v>755</v>
      </c>
      <c r="C634" s="11"/>
      <c r="D634" s="12">
        <f>D635+D638</f>
        <v>2824.2</v>
      </c>
      <c r="E634" s="12">
        <f>E635+E638</f>
        <v>2824.2</v>
      </c>
      <c r="F634" s="12">
        <f>F635+F638</f>
        <v>2819.2</v>
      </c>
      <c r="G634" s="12">
        <f t="shared" si="127"/>
        <v>99.8229587139721</v>
      </c>
      <c r="H634" s="12">
        <f t="shared" si="128"/>
        <v>99.8229587139721</v>
      </c>
    </row>
    <row r="635" spans="1:8" ht="45">
      <c r="A635" s="13" t="s">
        <v>759</v>
      </c>
      <c r="B635" s="11" t="s">
        <v>758</v>
      </c>
      <c r="C635" s="11"/>
      <c r="D635" s="12">
        <f aca="true" t="shared" si="135" ref="D635:F636">D636</f>
        <v>2266</v>
      </c>
      <c r="E635" s="12">
        <f t="shared" si="135"/>
        <v>2266</v>
      </c>
      <c r="F635" s="12">
        <f t="shared" si="135"/>
        <v>2261</v>
      </c>
      <c r="G635" s="12">
        <f t="shared" si="127"/>
        <v>99.7793468667255</v>
      </c>
      <c r="H635" s="12">
        <f t="shared" si="128"/>
        <v>99.7793468667255</v>
      </c>
    </row>
    <row r="636" spans="1:8" ht="15">
      <c r="A636" s="10" t="s">
        <v>13</v>
      </c>
      <c r="B636" s="11" t="s">
        <v>758</v>
      </c>
      <c r="C636" s="11" t="s">
        <v>756</v>
      </c>
      <c r="D636" s="12">
        <f t="shared" si="135"/>
        <v>2266</v>
      </c>
      <c r="E636" s="12">
        <f t="shared" si="135"/>
        <v>2266</v>
      </c>
      <c r="F636" s="12">
        <f t="shared" si="135"/>
        <v>2261</v>
      </c>
      <c r="G636" s="12">
        <f t="shared" si="127"/>
        <v>99.7793468667255</v>
      </c>
      <c r="H636" s="12">
        <f t="shared" si="128"/>
        <v>99.7793468667255</v>
      </c>
    </row>
    <row r="637" spans="1:8" ht="45">
      <c r="A637" s="10" t="s">
        <v>303</v>
      </c>
      <c r="B637" s="11" t="s">
        <v>758</v>
      </c>
      <c r="C637" s="11" t="s">
        <v>130</v>
      </c>
      <c r="D637" s="12">
        <f>'прил 4'!F476</f>
        <v>2266</v>
      </c>
      <c r="E637" s="12">
        <f>'прил 4'!G476</f>
        <v>2266</v>
      </c>
      <c r="F637" s="12">
        <f>'прил 4'!H476</f>
        <v>2261</v>
      </c>
      <c r="G637" s="12">
        <f t="shared" si="127"/>
        <v>99.7793468667255</v>
      </c>
      <c r="H637" s="12">
        <f t="shared" si="128"/>
        <v>99.7793468667255</v>
      </c>
    </row>
    <row r="638" spans="1:8" ht="45">
      <c r="A638" s="13" t="s">
        <v>760</v>
      </c>
      <c r="B638" s="11" t="s">
        <v>757</v>
      </c>
      <c r="C638" s="11"/>
      <c r="D638" s="12">
        <f aca="true" t="shared" si="136" ref="D638:F639">D639</f>
        <v>558.2</v>
      </c>
      <c r="E638" s="12">
        <f t="shared" si="136"/>
        <v>558.2</v>
      </c>
      <c r="F638" s="12">
        <f t="shared" si="136"/>
        <v>558.2</v>
      </c>
      <c r="G638" s="12">
        <f t="shared" si="127"/>
        <v>100</v>
      </c>
      <c r="H638" s="12">
        <f t="shared" si="128"/>
        <v>100</v>
      </c>
    </row>
    <row r="639" spans="1:8" ht="15">
      <c r="A639" s="10" t="s">
        <v>13</v>
      </c>
      <c r="B639" s="11" t="s">
        <v>757</v>
      </c>
      <c r="C639" s="11" t="s">
        <v>11</v>
      </c>
      <c r="D639" s="12">
        <f t="shared" si="136"/>
        <v>558.2</v>
      </c>
      <c r="E639" s="12">
        <f t="shared" si="136"/>
        <v>558.2</v>
      </c>
      <c r="F639" s="12">
        <f t="shared" si="136"/>
        <v>558.2</v>
      </c>
      <c r="G639" s="12">
        <f t="shared" si="127"/>
        <v>100</v>
      </c>
      <c r="H639" s="12">
        <f t="shared" si="128"/>
        <v>100</v>
      </c>
    </row>
    <row r="640" spans="1:8" ht="45">
      <c r="A640" s="10" t="s">
        <v>303</v>
      </c>
      <c r="B640" s="11" t="s">
        <v>757</v>
      </c>
      <c r="C640" s="11" t="s">
        <v>130</v>
      </c>
      <c r="D640" s="12">
        <f>'прил 4'!F479</f>
        <v>558.2</v>
      </c>
      <c r="E640" s="12">
        <f>'прил 4'!G479</f>
        <v>558.2</v>
      </c>
      <c r="F640" s="12">
        <f>'прил 4'!H479</f>
        <v>558.2</v>
      </c>
      <c r="G640" s="12">
        <f t="shared" si="127"/>
        <v>100</v>
      </c>
      <c r="H640" s="12">
        <f t="shared" si="128"/>
        <v>100</v>
      </c>
    </row>
    <row r="641" spans="1:8" ht="15">
      <c r="A641" s="24" t="s">
        <v>96</v>
      </c>
      <c r="B641" s="25"/>
      <c r="C641" s="25"/>
      <c r="D641" s="26">
        <f>D17+D103+D133+D160+D181+D208+D286+D305+D341+D384+D407+D450+D471+D479+D491+D502+D527+D551+D569</f>
        <v>2104234.4000000004</v>
      </c>
      <c r="E641" s="26">
        <f>E17+E103+E133+E160+E181+E208+E286+E305+E341+E384+E407+E450+E471+E479+E491+E502+E527+E551+E569</f>
        <v>2104234.4000000004</v>
      </c>
      <c r="F641" s="26">
        <f>F17+F103+F133+F160+F181+F208+F286+F305+F341+F384+F407+F450+F471+F479+F491+F502+F527+F551+F569</f>
        <v>1809221.7</v>
      </c>
      <c r="G641" s="9">
        <f t="shared" si="127"/>
        <v>85.98004575916065</v>
      </c>
      <c r="H641" s="9">
        <f t="shared" si="128"/>
        <v>85.98004575916065</v>
      </c>
    </row>
    <row r="642" spans="1:8" ht="30.75">
      <c r="A642" s="21" t="s">
        <v>227</v>
      </c>
      <c r="B642" s="1" t="s">
        <v>155</v>
      </c>
      <c r="C642" s="1"/>
      <c r="D642" s="9">
        <f>D643+D646+D653+D656</f>
        <v>14580.7</v>
      </c>
      <c r="E642" s="9">
        <f>E643+E646+E653+E656</f>
        <v>14580.7</v>
      </c>
      <c r="F642" s="9">
        <f>F643+F646+F653+F656</f>
        <v>13528.3</v>
      </c>
      <c r="G642" s="9">
        <f t="shared" si="127"/>
        <v>92.78223953582474</v>
      </c>
      <c r="H642" s="9">
        <f t="shared" si="128"/>
        <v>92.78223953582474</v>
      </c>
    </row>
    <row r="643" spans="1:8" ht="15">
      <c r="A643" s="14" t="s">
        <v>261</v>
      </c>
      <c r="B643" s="11" t="s">
        <v>156</v>
      </c>
      <c r="C643" s="11"/>
      <c r="D643" s="12">
        <f aca="true" t="shared" si="137" ref="D643:F644">D644</f>
        <v>2252.2</v>
      </c>
      <c r="E643" s="12">
        <f t="shared" si="137"/>
        <v>2252.2</v>
      </c>
      <c r="F643" s="12">
        <f t="shared" si="137"/>
        <v>2072.1</v>
      </c>
      <c r="G643" s="12">
        <f t="shared" si="127"/>
        <v>92.0033744782879</v>
      </c>
      <c r="H643" s="12">
        <f t="shared" si="128"/>
        <v>92.0033744782879</v>
      </c>
    </row>
    <row r="644" spans="1:8" ht="60">
      <c r="A644" s="13" t="s">
        <v>0</v>
      </c>
      <c r="B644" s="11" t="s">
        <v>156</v>
      </c>
      <c r="C644" s="11" t="s">
        <v>228</v>
      </c>
      <c r="D644" s="12">
        <f t="shared" si="137"/>
        <v>2252.2</v>
      </c>
      <c r="E644" s="12">
        <f t="shared" si="137"/>
        <v>2252.2</v>
      </c>
      <c r="F644" s="12">
        <f t="shared" si="137"/>
        <v>2072.1</v>
      </c>
      <c r="G644" s="12">
        <f t="shared" si="127"/>
        <v>92.0033744782879</v>
      </c>
      <c r="H644" s="12">
        <f t="shared" si="128"/>
        <v>92.0033744782879</v>
      </c>
    </row>
    <row r="645" spans="1:8" ht="30">
      <c r="A645" s="13" t="s">
        <v>1</v>
      </c>
      <c r="B645" s="11" t="s">
        <v>156</v>
      </c>
      <c r="C645" s="11" t="s">
        <v>2</v>
      </c>
      <c r="D645" s="12">
        <f>'прил 4'!F23</f>
        <v>2252.2</v>
      </c>
      <c r="E645" s="12">
        <f>'прил 4'!G23</f>
        <v>2252.2</v>
      </c>
      <c r="F645" s="12">
        <f>'прил 4'!H23</f>
        <v>2072.1</v>
      </c>
      <c r="G645" s="12">
        <f t="shared" si="127"/>
        <v>92.0033744782879</v>
      </c>
      <c r="H645" s="12">
        <f t="shared" si="128"/>
        <v>92.0033744782879</v>
      </c>
    </row>
    <row r="646" spans="1:8" ht="15">
      <c r="A646" s="14" t="s">
        <v>50</v>
      </c>
      <c r="B646" s="11" t="s">
        <v>157</v>
      </c>
      <c r="C646" s="11"/>
      <c r="D646" s="12">
        <f>D647+D649+D651</f>
        <v>6719.400000000001</v>
      </c>
      <c r="E646" s="12">
        <f>E647+E649+E651</f>
        <v>6719.400000000001</v>
      </c>
      <c r="F646" s="12">
        <f>F647+F649+F651</f>
        <v>6044.599999999999</v>
      </c>
      <c r="G646" s="12">
        <f t="shared" si="127"/>
        <v>89.95743667589366</v>
      </c>
      <c r="H646" s="12">
        <f t="shared" si="128"/>
        <v>89.95743667589366</v>
      </c>
    </row>
    <row r="647" spans="1:8" ht="60">
      <c r="A647" s="13" t="s">
        <v>0</v>
      </c>
      <c r="B647" s="11" t="s">
        <v>157</v>
      </c>
      <c r="C647" s="11" t="s">
        <v>228</v>
      </c>
      <c r="D647" s="12">
        <f>D648</f>
        <v>6128.6</v>
      </c>
      <c r="E647" s="12">
        <f>E648</f>
        <v>6128.6</v>
      </c>
      <c r="F647" s="12">
        <f>F648</f>
        <v>5653.9</v>
      </c>
      <c r="G647" s="12">
        <f t="shared" si="127"/>
        <v>92.25434846457591</v>
      </c>
      <c r="H647" s="12">
        <f t="shared" si="128"/>
        <v>92.25434846457591</v>
      </c>
    </row>
    <row r="648" spans="1:8" ht="30">
      <c r="A648" s="13" t="s">
        <v>1</v>
      </c>
      <c r="B648" s="11" t="s">
        <v>157</v>
      </c>
      <c r="C648" s="11" t="s">
        <v>2</v>
      </c>
      <c r="D648" s="12">
        <f>'прил 4'!F28+'прил 4'!F85</f>
        <v>6128.6</v>
      </c>
      <c r="E648" s="12">
        <f>'прил 4'!G28+'прил 4'!G85</f>
        <v>6128.6</v>
      </c>
      <c r="F648" s="12">
        <f>'прил 4'!H28+'прил 4'!H85</f>
        <v>5653.9</v>
      </c>
      <c r="G648" s="12">
        <f t="shared" si="127"/>
        <v>92.25434846457591</v>
      </c>
      <c r="H648" s="12">
        <f t="shared" si="128"/>
        <v>92.25434846457591</v>
      </c>
    </row>
    <row r="649" spans="1:8" ht="30">
      <c r="A649" s="13" t="s">
        <v>5</v>
      </c>
      <c r="B649" s="11" t="s">
        <v>157</v>
      </c>
      <c r="C649" s="11" t="s">
        <v>3</v>
      </c>
      <c r="D649" s="12">
        <f>D650</f>
        <v>480.7</v>
      </c>
      <c r="E649" s="12">
        <f>E650</f>
        <v>480.7</v>
      </c>
      <c r="F649" s="12">
        <f>F650</f>
        <v>306</v>
      </c>
      <c r="G649" s="12">
        <f t="shared" si="127"/>
        <v>63.65716663199501</v>
      </c>
      <c r="H649" s="12">
        <f t="shared" si="128"/>
        <v>63.65716663199501</v>
      </c>
    </row>
    <row r="650" spans="1:8" ht="30">
      <c r="A650" s="13" t="s">
        <v>6</v>
      </c>
      <c r="B650" s="11" t="s">
        <v>157</v>
      </c>
      <c r="C650" s="11" t="s">
        <v>4</v>
      </c>
      <c r="D650" s="12">
        <f>'прил 4'!F30+'прил 4'!F87</f>
        <v>480.7</v>
      </c>
      <c r="E650" s="12">
        <f>'прил 4'!G30+'прил 4'!G87</f>
        <v>480.7</v>
      </c>
      <c r="F650" s="12">
        <f>'прил 4'!H30+'прил 4'!H87</f>
        <v>306</v>
      </c>
      <c r="G650" s="12">
        <f t="shared" si="127"/>
        <v>63.65716663199501</v>
      </c>
      <c r="H650" s="12">
        <f t="shared" si="128"/>
        <v>63.65716663199501</v>
      </c>
    </row>
    <row r="651" spans="1:8" ht="15">
      <c r="A651" s="13" t="s">
        <v>13</v>
      </c>
      <c r="B651" s="11" t="s">
        <v>157</v>
      </c>
      <c r="C651" s="11" t="s">
        <v>11</v>
      </c>
      <c r="D651" s="12">
        <f>D652</f>
        <v>110.1</v>
      </c>
      <c r="E651" s="12">
        <f>E652</f>
        <v>110.1</v>
      </c>
      <c r="F651" s="12">
        <f>F652</f>
        <v>84.7</v>
      </c>
      <c r="G651" s="12">
        <f t="shared" si="127"/>
        <v>76.93006357856494</v>
      </c>
      <c r="H651" s="12">
        <f t="shared" si="128"/>
        <v>76.93006357856494</v>
      </c>
    </row>
    <row r="652" spans="1:8" ht="15">
      <c r="A652" s="10" t="s">
        <v>14</v>
      </c>
      <c r="B652" s="11" t="s">
        <v>157</v>
      </c>
      <c r="C652" s="11" t="s">
        <v>12</v>
      </c>
      <c r="D652" s="12">
        <f>'прил 4'!F89+'прил 4'!F32</f>
        <v>110.1</v>
      </c>
      <c r="E652" s="12">
        <f>'прил 4'!G89+'прил 4'!G32</f>
        <v>110.1</v>
      </c>
      <c r="F652" s="12">
        <f>'прил 4'!H89+'прил 4'!H32</f>
        <v>84.7</v>
      </c>
      <c r="G652" s="12">
        <f t="shared" si="127"/>
        <v>76.93006357856494</v>
      </c>
      <c r="H652" s="12">
        <f t="shared" si="128"/>
        <v>76.93006357856494</v>
      </c>
    </row>
    <row r="653" spans="1:8" ht="15">
      <c r="A653" s="13" t="s">
        <v>27</v>
      </c>
      <c r="B653" s="11" t="s">
        <v>158</v>
      </c>
      <c r="C653" s="11"/>
      <c r="D653" s="12">
        <f aca="true" t="shared" si="138" ref="D653:F654">D654</f>
        <v>1860.8999999999999</v>
      </c>
      <c r="E653" s="12">
        <f t="shared" si="138"/>
        <v>1860.8999999999999</v>
      </c>
      <c r="F653" s="12">
        <f t="shared" si="138"/>
        <v>1848.1</v>
      </c>
      <c r="G653" s="12">
        <f t="shared" si="127"/>
        <v>99.31216078241711</v>
      </c>
      <c r="H653" s="12">
        <f t="shared" si="128"/>
        <v>99.31216078241711</v>
      </c>
    </row>
    <row r="654" spans="1:8" ht="60">
      <c r="A654" s="13" t="s">
        <v>0</v>
      </c>
      <c r="B654" s="11" t="s">
        <v>158</v>
      </c>
      <c r="C654" s="11" t="s">
        <v>228</v>
      </c>
      <c r="D654" s="12">
        <f t="shared" si="138"/>
        <v>1860.8999999999999</v>
      </c>
      <c r="E654" s="12">
        <f t="shared" si="138"/>
        <v>1860.8999999999999</v>
      </c>
      <c r="F654" s="12">
        <f t="shared" si="138"/>
        <v>1848.1</v>
      </c>
      <c r="G654" s="12">
        <f t="shared" si="127"/>
        <v>99.31216078241711</v>
      </c>
      <c r="H654" s="12">
        <f t="shared" si="128"/>
        <v>99.31216078241711</v>
      </c>
    </row>
    <row r="655" spans="1:8" ht="30">
      <c r="A655" s="13" t="s">
        <v>1</v>
      </c>
      <c r="B655" s="11" t="s">
        <v>158</v>
      </c>
      <c r="C655" s="11" t="s">
        <v>2</v>
      </c>
      <c r="D655" s="12">
        <f>'прил 4'!F92</f>
        <v>1860.8999999999999</v>
      </c>
      <c r="E655" s="12">
        <f>'прил 4'!G92</f>
        <v>1860.8999999999999</v>
      </c>
      <c r="F655" s="12">
        <f>'прил 4'!H92</f>
        <v>1848.1</v>
      </c>
      <c r="G655" s="12">
        <f t="shared" si="127"/>
        <v>99.31216078241711</v>
      </c>
      <c r="H655" s="12">
        <f t="shared" si="128"/>
        <v>99.31216078241711</v>
      </c>
    </row>
    <row r="656" spans="1:8" ht="30">
      <c r="A656" s="10" t="s">
        <v>106</v>
      </c>
      <c r="B656" s="11" t="s">
        <v>105</v>
      </c>
      <c r="C656" s="11"/>
      <c r="D656" s="12">
        <f aca="true" t="shared" si="139" ref="D656:F657">D657</f>
        <v>3748.2</v>
      </c>
      <c r="E656" s="12">
        <f t="shared" si="139"/>
        <v>3748.2</v>
      </c>
      <c r="F656" s="12">
        <f t="shared" si="139"/>
        <v>3563.5</v>
      </c>
      <c r="G656" s="12">
        <f t="shared" si="127"/>
        <v>95.07230137132491</v>
      </c>
      <c r="H656" s="12">
        <f t="shared" si="128"/>
        <v>95.07230137132491</v>
      </c>
    </row>
    <row r="657" spans="1:8" ht="60">
      <c r="A657" s="13" t="s">
        <v>0</v>
      </c>
      <c r="B657" s="11" t="s">
        <v>105</v>
      </c>
      <c r="C657" s="11" t="s">
        <v>228</v>
      </c>
      <c r="D657" s="12">
        <f t="shared" si="139"/>
        <v>3748.2</v>
      </c>
      <c r="E657" s="12">
        <f t="shared" si="139"/>
        <v>3748.2</v>
      </c>
      <c r="F657" s="12">
        <f t="shared" si="139"/>
        <v>3563.5</v>
      </c>
      <c r="G657" s="12">
        <f t="shared" si="127"/>
        <v>95.07230137132491</v>
      </c>
      <c r="H657" s="12">
        <f t="shared" si="128"/>
        <v>95.07230137132491</v>
      </c>
    </row>
    <row r="658" spans="1:8" ht="30">
      <c r="A658" s="13" t="s">
        <v>1</v>
      </c>
      <c r="B658" s="11" t="s">
        <v>105</v>
      </c>
      <c r="C658" s="11" t="s">
        <v>2</v>
      </c>
      <c r="D658" s="12">
        <f>'прил 4'!F35</f>
        <v>3748.2</v>
      </c>
      <c r="E658" s="12">
        <f>'прил 4'!G35</f>
        <v>3748.2</v>
      </c>
      <c r="F658" s="12">
        <f>'прил 4'!H35</f>
        <v>3563.5</v>
      </c>
      <c r="G658" s="12">
        <f t="shared" si="127"/>
        <v>95.07230137132491</v>
      </c>
      <c r="H658" s="12">
        <f t="shared" si="128"/>
        <v>95.07230137132491</v>
      </c>
    </row>
    <row r="659" spans="1:8" ht="30.75">
      <c r="A659" s="18" t="s">
        <v>15</v>
      </c>
      <c r="B659" s="1" t="s">
        <v>159</v>
      </c>
      <c r="C659" s="1"/>
      <c r="D659" s="9">
        <f>D660</f>
        <v>16900</v>
      </c>
      <c r="E659" s="9">
        <f>E660</f>
        <v>16900</v>
      </c>
      <c r="F659" s="9">
        <f>F660</f>
        <v>15544</v>
      </c>
      <c r="G659" s="9">
        <f aca="true" t="shared" si="140" ref="G659:G722">F659/D659*100</f>
        <v>91.97633136094674</v>
      </c>
      <c r="H659" s="9">
        <f aca="true" t="shared" si="141" ref="H659:H722">F659/E659*100</f>
        <v>91.97633136094674</v>
      </c>
    </row>
    <row r="660" spans="1:8" ht="30">
      <c r="A660" s="15" t="s">
        <v>645</v>
      </c>
      <c r="B660" s="11" t="s">
        <v>160</v>
      </c>
      <c r="C660" s="11"/>
      <c r="D660" s="12">
        <f>D661+D663</f>
        <v>16900</v>
      </c>
      <c r="E660" s="12">
        <f>E661+E663</f>
        <v>16900</v>
      </c>
      <c r="F660" s="12">
        <f>F661+F663</f>
        <v>15544</v>
      </c>
      <c r="G660" s="12">
        <f t="shared" si="140"/>
        <v>91.97633136094674</v>
      </c>
      <c r="H660" s="12">
        <f t="shared" si="141"/>
        <v>91.97633136094674</v>
      </c>
    </row>
    <row r="661" spans="1:8" ht="30">
      <c r="A661" s="10" t="s">
        <v>5</v>
      </c>
      <c r="B661" s="11" t="s">
        <v>160</v>
      </c>
      <c r="C661" s="11" t="s">
        <v>3</v>
      </c>
      <c r="D661" s="12">
        <f>D662</f>
        <v>125.79999999999998</v>
      </c>
      <c r="E661" s="12">
        <f>E662</f>
        <v>125.79999999999998</v>
      </c>
      <c r="F661" s="12">
        <f>F662</f>
        <v>115.7</v>
      </c>
      <c r="G661" s="12">
        <f t="shared" si="140"/>
        <v>91.97138314785374</v>
      </c>
      <c r="H661" s="12">
        <f t="shared" si="141"/>
        <v>91.97138314785374</v>
      </c>
    </row>
    <row r="662" spans="1:8" ht="30">
      <c r="A662" s="10" t="s">
        <v>6</v>
      </c>
      <c r="B662" s="11" t="s">
        <v>160</v>
      </c>
      <c r="C662" s="11" t="s">
        <v>4</v>
      </c>
      <c r="D662" s="12">
        <f>'прил 4'!F978</f>
        <v>125.79999999999998</v>
      </c>
      <c r="E662" s="12">
        <f>'прил 4'!G978</f>
        <v>125.79999999999998</v>
      </c>
      <c r="F662" s="12">
        <f>'прил 4'!H978</f>
        <v>115.7</v>
      </c>
      <c r="G662" s="12">
        <f t="shared" si="140"/>
        <v>91.97138314785374</v>
      </c>
      <c r="H662" s="12">
        <f t="shared" si="141"/>
        <v>91.97138314785374</v>
      </c>
    </row>
    <row r="663" spans="1:8" ht="15">
      <c r="A663" s="23" t="s">
        <v>9</v>
      </c>
      <c r="B663" s="11" t="s">
        <v>160</v>
      </c>
      <c r="C663" s="11" t="s">
        <v>7</v>
      </c>
      <c r="D663" s="12">
        <f>D664</f>
        <v>16774.2</v>
      </c>
      <c r="E663" s="12">
        <f>E664</f>
        <v>16774.2</v>
      </c>
      <c r="F663" s="12">
        <f>F664</f>
        <v>15428.3</v>
      </c>
      <c r="G663" s="12">
        <f t="shared" si="140"/>
        <v>91.9763684706275</v>
      </c>
      <c r="H663" s="12">
        <f t="shared" si="141"/>
        <v>91.9763684706275</v>
      </c>
    </row>
    <row r="664" spans="1:8" ht="30">
      <c r="A664" s="16" t="s">
        <v>10</v>
      </c>
      <c r="B664" s="11" t="s">
        <v>160</v>
      </c>
      <c r="C664" s="11" t="s">
        <v>8</v>
      </c>
      <c r="D664" s="12">
        <f>'прил 4'!F980</f>
        <v>16774.2</v>
      </c>
      <c r="E664" s="12">
        <f>'прил 4'!G980</f>
        <v>16774.2</v>
      </c>
      <c r="F664" s="12">
        <f>'прил 4'!H980</f>
        <v>15428.3</v>
      </c>
      <c r="G664" s="12">
        <f t="shared" si="140"/>
        <v>91.9763684706275</v>
      </c>
      <c r="H664" s="12">
        <f t="shared" si="141"/>
        <v>91.9763684706275</v>
      </c>
    </row>
    <row r="665" spans="1:8" ht="30.75">
      <c r="A665" s="21" t="s">
        <v>341</v>
      </c>
      <c r="B665" s="1" t="s">
        <v>161</v>
      </c>
      <c r="C665" s="1"/>
      <c r="D665" s="9">
        <f>D669+D672+D688+D712+D715+D730+D718+D702+D708+D736+D739+D675+D682+D705+D691+D666+D727+D694+D699+D685+D733</f>
        <v>148319.2</v>
      </c>
      <c r="E665" s="9">
        <f>E669+E672+E688+E712+E715+E730+E718+E702+E708+E736+E739+E675+E682+E705+E691+E666+E727+E694+E699+E685+E733</f>
        <v>149615.2</v>
      </c>
      <c r="F665" s="9">
        <f>F669+F672+F688+F712+F715+F730+F718+F702+F708+F736+F739+F675+F682+F705+F691+F666+F727+F694+F699+F685+F733</f>
        <v>122215.4</v>
      </c>
      <c r="G665" s="9">
        <f t="shared" si="140"/>
        <v>82.4002556648094</v>
      </c>
      <c r="H665" s="9">
        <f t="shared" si="141"/>
        <v>81.68648639977755</v>
      </c>
    </row>
    <row r="666" spans="1:8" ht="30">
      <c r="A666" s="14" t="s">
        <v>692</v>
      </c>
      <c r="B666" s="11" t="s">
        <v>691</v>
      </c>
      <c r="C666" s="11"/>
      <c r="D666" s="12">
        <f aca="true" t="shared" si="142" ref="D666:F667">D667</f>
        <v>816.9</v>
      </c>
      <c r="E666" s="12">
        <f t="shared" si="142"/>
        <v>816.9</v>
      </c>
      <c r="F666" s="12">
        <f t="shared" si="142"/>
        <v>0</v>
      </c>
      <c r="G666" s="12">
        <f t="shared" si="140"/>
        <v>0</v>
      </c>
      <c r="H666" s="12">
        <f t="shared" si="141"/>
        <v>0</v>
      </c>
    </row>
    <row r="667" spans="1:8" ht="30">
      <c r="A667" s="10" t="s">
        <v>5</v>
      </c>
      <c r="B667" s="11" t="s">
        <v>691</v>
      </c>
      <c r="C667" s="11" t="s">
        <v>3</v>
      </c>
      <c r="D667" s="12">
        <f t="shared" si="142"/>
        <v>816.9</v>
      </c>
      <c r="E667" s="12">
        <f t="shared" si="142"/>
        <v>816.9</v>
      </c>
      <c r="F667" s="12">
        <f t="shared" si="142"/>
        <v>0</v>
      </c>
      <c r="G667" s="12">
        <f t="shared" si="140"/>
        <v>0</v>
      </c>
      <c r="H667" s="12">
        <f t="shared" si="141"/>
        <v>0</v>
      </c>
    </row>
    <row r="668" spans="1:8" ht="30">
      <c r="A668" s="10" t="s">
        <v>6</v>
      </c>
      <c r="B668" s="11" t="s">
        <v>691</v>
      </c>
      <c r="C668" s="11" t="s">
        <v>4</v>
      </c>
      <c r="D668" s="12">
        <f>'прил 4'!F350</f>
        <v>816.9</v>
      </c>
      <c r="E668" s="12">
        <f>'прил 4'!G350</f>
        <v>816.9</v>
      </c>
      <c r="F668" s="12">
        <f>'прил 4'!H350</f>
        <v>0</v>
      </c>
      <c r="G668" s="12">
        <f t="shared" si="140"/>
        <v>0</v>
      </c>
      <c r="H668" s="12">
        <f t="shared" si="141"/>
        <v>0</v>
      </c>
    </row>
    <row r="669" spans="1:8" ht="75">
      <c r="A669" s="14" t="s">
        <v>18</v>
      </c>
      <c r="B669" s="11" t="s">
        <v>162</v>
      </c>
      <c r="C669" s="11"/>
      <c r="D669" s="12">
        <f aca="true" t="shared" si="143" ref="D669:F670">D670</f>
        <v>804.8</v>
      </c>
      <c r="E669" s="12">
        <f t="shared" si="143"/>
        <v>804.8</v>
      </c>
      <c r="F669" s="12">
        <f t="shared" si="143"/>
        <v>436.4</v>
      </c>
      <c r="G669" s="12">
        <f t="shared" si="140"/>
        <v>54.22465208747514</v>
      </c>
      <c r="H669" s="12">
        <f t="shared" si="141"/>
        <v>54.22465208747514</v>
      </c>
    </row>
    <row r="670" spans="1:8" ht="30">
      <c r="A670" s="13" t="s">
        <v>5</v>
      </c>
      <c r="B670" s="11" t="s">
        <v>162</v>
      </c>
      <c r="C670" s="11" t="s">
        <v>3</v>
      </c>
      <c r="D670" s="12">
        <f t="shared" si="143"/>
        <v>804.8</v>
      </c>
      <c r="E670" s="12">
        <f t="shared" si="143"/>
        <v>804.8</v>
      </c>
      <c r="F670" s="12">
        <f t="shared" si="143"/>
        <v>436.4</v>
      </c>
      <c r="G670" s="12">
        <f t="shared" si="140"/>
        <v>54.22465208747514</v>
      </c>
      <c r="H670" s="12">
        <f t="shared" si="141"/>
        <v>54.22465208747514</v>
      </c>
    </row>
    <row r="671" spans="1:8" ht="30">
      <c r="A671" s="13" t="s">
        <v>6</v>
      </c>
      <c r="B671" s="11" t="s">
        <v>162</v>
      </c>
      <c r="C671" s="11" t="s">
        <v>4</v>
      </c>
      <c r="D671" s="12">
        <f>'прил 4'!F161</f>
        <v>804.8</v>
      </c>
      <c r="E671" s="12">
        <f>'прил 4'!G161</f>
        <v>804.8</v>
      </c>
      <c r="F671" s="12">
        <f>'прил 4'!H161</f>
        <v>436.4</v>
      </c>
      <c r="G671" s="12">
        <f t="shared" si="140"/>
        <v>54.22465208747514</v>
      </c>
      <c r="H671" s="12">
        <f t="shared" si="141"/>
        <v>54.22465208747514</v>
      </c>
    </row>
    <row r="672" spans="1:8" ht="30">
      <c r="A672" s="14" t="s">
        <v>19</v>
      </c>
      <c r="B672" s="11" t="s">
        <v>163</v>
      </c>
      <c r="C672" s="11"/>
      <c r="D672" s="12">
        <f aca="true" t="shared" si="144" ref="D672:F673">D673</f>
        <v>5345.799999999999</v>
      </c>
      <c r="E672" s="12">
        <f t="shared" si="144"/>
        <v>5345.799999999999</v>
      </c>
      <c r="F672" s="12">
        <f t="shared" si="144"/>
        <v>2617.5</v>
      </c>
      <c r="G672" s="12">
        <f t="shared" si="140"/>
        <v>48.96367241572824</v>
      </c>
      <c r="H672" s="12">
        <f t="shared" si="141"/>
        <v>48.96367241572824</v>
      </c>
    </row>
    <row r="673" spans="1:8" ht="30">
      <c r="A673" s="13" t="s">
        <v>5</v>
      </c>
      <c r="B673" s="11" t="s">
        <v>163</v>
      </c>
      <c r="C673" s="11" t="s">
        <v>3</v>
      </c>
      <c r="D673" s="12">
        <f t="shared" si="144"/>
        <v>5345.799999999999</v>
      </c>
      <c r="E673" s="12">
        <f t="shared" si="144"/>
        <v>5345.799999999999</v>
      </c>
      <c r="F673" s="12">
        <f t="shared" si="144"/>
        <v>2617.5</v>
      </c>
      <c r="G673" s="12">
        <f t="shared" si="140"/>
        <v>48.96367241572824</v>
      </c>
      <c r="H673" s="12">
        <f t="shared" si="141"/>
        <v>48.96367241572824</v>
      </c>
    </row>
    <row r="674" spans="1:8" ht="30">
      <c r="A674" s="13" t="s">
        <v>6</v>
      </c>
      <c r="B674" s="11" t="s">
        <v>163</v>
      </c>
      <c r="C674" s="11" t="s">
        <v>4</v>
      </c>
      <c r="D674" s="12">
        <f>'прил 4'!F164</f>
        <v>5345.799999999999</v>
      </c>
      <c r="E674" s="12">
        <f>'прил 4'!G164</f>
        <v>5345.799999999999</v>
      </c>
      <c r="F674" s="12">
        <f>'прил 4'!H164</f>
        <v>2617.5</v>
      </c>
      <c r="G674" s="12">
        <f t="shared" si="140"/>
        <v>48.96367241572824</v>
      </c>
      <c r="H674" s="12">
        <f t="shared" si="141"/>
        <v>48.96367241572824</v>
      </c>
    </row>
    <row r="675" spans="1:8" ht="30">
      <c r="A675" s="14" t="s">
        <v>609</v>
      </c>
      <c r="B675" s="11" t="s">
        <v>608</v>
      </c>
      <c r="C675" s="11"/>
      <c r="D675" s="29">
        <f>D678+D680+D676</f>
        <v>7894.8</v>
      </c>
      <c r="E675" s="29">
        <f>E678+E680+E676</f>
        <v>7894.8</v>
      </c>
      <c r="F675" s="29">
        <f>F678+F680+F676</f>
        <v>7244.5</v>
      </c>
      <c r="G675" s="12">
        <f t="shared" si="140"/>
        <v>91.76293256320616</v>
      </c>
      <c r="H675" s="12">
        <f t="shared" si="141"/>
        <v>91.76293256320616</v>
      </c>
    </row>
    <row r="676" spans="1:8" ht="30">
      <c r="A676" s="13" t="s">
        <v>5</v>
      </c>
      <c r="B676" s="11" t="s">
        <v>608</v>
      </c>
      <c r="C676" s="11" t="s">
        <v>3</v>
      </c>
      <c r="D676" s="12">
        <f>D677</f>
        <v>635.1</v>
      </c>
      <c r="E676" s="12">
        <f>E677</f>
        <v>635.1</v>
      </c>
      <c r="F676" s="12">
        <f>F677</f>
        <v>0</v>
      </c>
      <c r="G676" s="12">
        <f t="shared" si="140"/>
        <v>0</v>
      </c>
      <c r="H676" s="12">
        <f t="shared" si="141"/>
        <v>0</v>
      </c>
    </row>
    <row r="677" spans="1:8" ht="30">
      <c r="A677" s="13" t="s">
        <v>6</v>
      </c>
      <c r="B677" s="11" t="s">
        <v>608</v>
      </c>
      <c r="C677" s="11" t="s">
        <v>4</v>
      </c>
      <c r="D677" s="12">
        <f>'прил 4'!F167</f>
        <v>635.1</v>
      </c>
      <c r="E677" s="12">
        <f>'прил 4'!G167</f>
        <v>635.1</v>
      </c>
      <c r="F677" s="12">
        <f>'прил 4'!H167</f>
        <v>0</v>
      </c>
      <c r="G677" s="12">
        <f t="shared" si="140"/>
        <v>0</v>
      </c>
      <c r="H677" s="12">
        <f t="shared" si="141"/>
        <v>0</v>
      </c>
    </row>
    <row r="678" spans="1:8" ht="30">
      <c r="A678" s="13" t="s">
        <v>21</v>
      </c>
      <c r="B678" s="11" t="s">
        <v>608</v>
      </c>
      <c r="C678" s="11" t="s">
        <v>20</v>
      </c>
      <c r="D678" s="29">
        <f>D679</f>
        <v>763.3</v>
      </c>
      <c r="E678" s="29">
        <f>E679</f>
        <v>763.3</v>
      </c>
      <c r="F678" s="29">
        <f>F679</f>
        <v>763.3</v>
      </c>
      <c r="G678" s="12">
        <f t="shared" si="140"/>
        <v>100</v>
      </c>
      <c r="H678" s="12">
        <f t="shared" si="141"/>
        <v>100</v>
      </c>
    </row>
    <row r="679" spans="1:8" ht="15">
      <c r="A679" s="13" t="s">
        <v>87</v>
      </c>
      <c r="B679" s="11" t="s">
        <v>608</v>
      </c>
      <c r="C679" s="11" t="s">
        <v>72</v>
      </c>
      <c r="D679" s="29">
        <f>'прил 4'!F912</f>
        <v>763.3</v>
      </c>
      <c r="E679" s="29">
        <f>'прил 4'!G912</f>
        <v>763.3</v>
      </c>
      <c r="F679" s="29">
        <f>'прил 4'!H912</f>
        <v>763.3</v>
      </c>
      <c r="G679" s="12">
        <f t="shared" si="140"/>
        <v>100</v>
      </c>
      <c r="H679" s="12">
        <f t="shared" si="141"/>
        <v>100</v>
      </c>
    </row>
    <row r="680" spans="1:8" ht="15">
      <c r="A680" s="13" t="s">
        <v>13</v>
      </c>
      <c r="B680" s="11" t="s">
        <v>608</v>
      </c>
      <c r="C680" s="11" t="s">
        <v>11</v>
      </c>
      <c r="D680" s="12">
        <f>D681</f>
        <v>6496.4</v>
      </c>
      <c r="E680" s="12">
        <f>E681</f>
        <v>6496.4</v>
      </c>
      <c r="F680" s="12">
        <f>F681</f>
        <v>6481.2</v>
      </c>
      <c r="G680" s="12">
        <f t="shared" si="140"/>
        <v>99.76602425958993</v>
      </c>
      <c r="H680" s="12">
        <f t="shared" si="141"/>
        <v>99.76602425958993</v>
      </c>
    </row>
    <row r="681" spans="1:8" ht="15">
      <c r="A681" s="13" t="s">
        <v>684</v>
      </c>
      <c r="B681" s="11" t="s">
        <v>608</v>
      </c>
      <c r="C681" s="11" t="s">
        <v>683</v>
      </c>
      <c r="D681" s="12">
        <f>'прил 4'!F169</f>
        <v>6496.4</v>
      </c>
      <c r="E681" s="12">
        <f>'прил 4'!G169</f>
        <v>6496.4</v>
      </c>
      <c r="F681" s="12">
        <f>'прил 4'!H169</f>
        <v>6481.2</v>
      </c>
      <c r="G681" s="12">
        <f t="shared" si="140"/>
        <v>99.76602425958993</v>
      </c>
      <c r="H681" s="12">
        <f t="shared" si="141"/>
        <v>99.76602425958993</v>
      </c>
    </row>
    <row r="682" spans="1:8" ht="45">
      <c r="A682" s="13" t="s">
        <v>636</v>
      </c>
      <c r="B682" s="11" t="s">
        <v>637</v>
      </c>
      <c r="C682" s="11"/>
      <c r="D682" s="12">
        <f aca="true" t="shared" si="145" ref="D682:F683">D683</f>
        <v>324.1</v>
      </c>
      <c r="E682" s="12">
        <f t="shared" si="145"/>
        <v>324.1</v>
      </c>
      <c r="F682" s="12">
        <f t="shared" si="145"/>
        <v>324.1</v>
      </c>
      <c r="G682" s="12">
        <f t="shared" si="140"/>
        <v>100</v>
      </c>
      <c r="H682" s="12">
        <f t="shared" si="141"/>
        <v>100</v>
      </c>
    </row>
    <row r="683" spans="1:8" ht="15">
      <c r="A683" s="13" t="s">
        <v>13</v>
      </c>
      <c r="B683" s="11" t="s">
        <v>637</v>
      </c>
      <c r="C683" s="11" t="s">
        <v>11</v>
      </c>
      <c r="D683" s="12">
        <f t="shared" si="145"/>
        <v>324.1</v>
      </c>
      <c r="E683" s="12">
        <f t="shared" si="145"/>
        <v>324.1</v>
      </c>
      <c r="F683" s="12">
        <f t="shared" si="145"/>
        <v>324.1</v>
      </c>
      <c r="G683" s="12">
        <f t="shared" si="140"/>
        <v>100</v>
      </c>
      <c r="H683" s="12">
        <f t="shared" si="141"/>
        <v>100</v>
      </c>
    </row>
    <row r="684" spans="1:8" ht="15">
      <c r="A684" s="10" t="s">
        <v>14</v>
      </c>
      <c r="B684" s="11" t="s">
        <v>637</v>
      </c>
      <c r="C684" s="11" t="s">
        <v>12</v>
      </c>
      <c r="D684" s="12">
        <f>'прил 4'!F199</f>
        <v>324.1</v>
      </c>
      <c r="E684" s="12">
        <f>'прил 4'!G199</f>
        <v>324.1</v>
      </c>
      <c r="F684" s="12">
        <f>'прил 4'!H199</f>
        <v>324.1</v>
      </c>
      <c r="G684" s="12">
        <f t="shared" si="140"/>
        <v>100</v>
      </c>
      <c r="H684" s="12">
        <f t="shared" si="141"/>
        <v>100</v>
      </c>
    </row>
    <row r="685" spans="1:8" ht="30">
      <c r="A685" s="14" t="s">
        <v>762</v>
      </c>
      <c r="B685" s="11" t="s">
        <v>750</v>
      </c>
      <c r="C685" s="11"/>
      <c r="D685" s="12">
        <f aca="true" t="shared" si="146" ref="D685:F686">D686</f>
        <v>1000</v>
      </c>
      <c r="E685" s="12">
        <f t="shared" si="146"/>
        <v>1000</v>
      </c>
      <c r="F685" s="12">
        <f t="shared" si="146"/>
        <v>970</v>
      </c>
      <c r="G685" s="12">
        <f t="shared" si="140"/>
        <v>97</v>
      </c>
      <c r="H685" s="12">
        <f t="shared" si="141"/>
        <v>97</v>
      </c>
    </row>
    <row r="686" spans="1:8" ht="30">
      <c r="A686" s="13" t="s">
        <v>21</v>
      </c>
      <c r="B686" s="11" t="s">
        <v>750</v>
      </c>
      <c r="C686" s="11" t="s">
        <v>20</v>
      </c>
      <c r="D686" s="12">
        <f t="shared" si="146"/>
        <v>1000</v>
      </c>
      <c r="E686" s="12">
        <f t="shared" si="146"/>
        <v>1000</v>
      </c>
      <c r="F686" s="12">
        <f t="shared" si="146"/>
        <v>970</v>
      </c>
      <c r="G686" s="12">
        <f t="shared" si="140"/>
        <v>97</v>
      </c>
      <c r="H686" s="12">
        <f t="shared" si="141"/>
        <v>97</v>
      </c>
    </row>
    <row r="687" spans="1:8" ht="15">
      <c r="A687" s="13" t="s">
        <v>87</v>
      </c>
      <c r="B687" s="11" t="s">
        <v>750</v>
      </c>
      <c r="C687" s="11" t="s">
        <v>72</v>
      </c>
      <c r="D687" s="12">
        <f>'прил 4'!F547</f>
        <v>1000</v>
      </c>
      <c r="E687" s="12">
        <f>'прил 4'!G547</f>
        <v>1000</v>
      </c>
      <c r="F687" s="12">
        <f>'прил 4'!H547</f>
        <v>970</v>
      </c>
      <c r="G687" s="12">
        <f t="shared" si="140"/>
        <v>97</v>
      </c>
      <c r="H687" s="12">
        <f t="shared" si="141"/>
        <v>97</v>
      </c>
    </row>
    <row r="688" spans="1:8" ht="30">
      <c r="A688" s="14" t="s">
        <v>65</v>
      </c>
      <c r="B688" s="11" t="s">
        <v>95</v>
      </c>
      <c r="C688" s="11"/>
      <c r="D688" s="12">
        <f aca="true" t="shared" si="147" ref="D688:F689">D689</f>
        <v>200</v>
      </c>
      <c r="E688" s="12">
        <f t="shared" si="147"/>
        <v>200</v>
      </c>
      <c r="F688" s="12">
        <f t="shared" si="147"/>
        <v>0</v>
      </c>
      <c r="G688" s="12">
        <f t="shared" si="140"/>
        <v>0</v>
      </c>
      <c r="H688" s="12">
        <f t="shared" si="141"/>
        <v>0</v>
      </c>
    </row>
    <row r="689" spans="1:8" ht="30">
      <c r="A689" s="13" t="s">
        <v>5</v>
      </c>
      <c r="B689" s="11" t="s">
        <v>95</v>
      </c>
      <c r="C689" s="11" t="s">
        <v>3</v>
      </c>
      <c r="D689" s="12">
        <f t="shared" si="147"/>
        <v>200</v>
      </c>
      <c r="E689" s="12">
        <f t="shared" si="147"/>
        <v>200</v>
      </c>
      <c r="F689" s="12">
        <f t="shared" si="147"/>
        <v>0</v>
      </c>
      <c r="G689" s="12">
        <f t="shared" si="140"/>
        <v>0</v>
      </c>
      <c r="H689" s="12">
        <f t="shared" si="141"/>
        <v>0</v>
      </c>
    </row>
    <row r="690" spans="1:8" ht="30">
      <c r="A690" s="13" t="s">
        <v>6</v>
      </c>
      <c r="B690" s="11" t="s">
        <v>95</v>
      </c>
      <c r="C690" s="11" t="s">
        <v>4</v>
      </c>
      <c r="D690" s="12">
        <f>'прил 4'!F204</f>
        <v>200</v>
      </c>
      <c r="E690" s="12">
        <f>'прил 4'!G204</f>
        <v>200</v>
      </c>
      <c r="F690" s="12">
        <f>'прил 4'!H204</f>
        <v>0</v>
      </c>
      <c r="G690" s="12">
        <f t="shared" si="140"/>
        <v>0</v>
      </c>
      <c r="H690" s="12">
        <f t="shared" si="141"/>
        <v>0</v>
      </c>
    </row>
    <row r="691" spans="1:8" ht="15">
      <c r="A691" s="13" t="s">
        <v>686</v>
      </c>
      <c r="B691" s="11" t="s">
        <v>685</v>
      </c>
      <c r="C691" s="11"/>
      <c r="D691" s="12">
        <f aca="true" t="shared" si="148" ref="D691:F692">D692</f>
        <v>100</v>
      </c>
      <c r="E691" s="12">
        <f t="shared" si="148"/>
        <v>100</v>
      </c>
      <c r="F691" s="12">
        <f t="shared" si="148"/>
        <v>98.5</v>
      </c>
      <c r="G691" s="12">
        <f t="shared" si="140"/>
        <v>98.5</v>
      </c>
      <c r="H691" s="12">
        <f t="shared" si="141"/>
        <v>98.5</v>
      </c>
    </row>
    <row r="692" spans="1:8" ht="30">
      <c r="A692" s="13" t="s">
        <v>21</v>
      </c>
      <c r="B692" s="11" t="s">
        <v>685</v>
      </c>
      <c r="C692" s="11" t="s">
        <v>20</v>
      </c>
      <c r="D692" s="12">
        <f t="shared" si="148"/>
        <v>100</v>
      </c>
      <c r="E692" s="12">
        <f t="shared" si="148"/>
        <v>100</v>
      </c>
      <c r="F692" s="12">
        <f t="shared" si="148"/>
        <v>98.5</v>
      </c>
      <c r="G692" s="12">
        <f t="shared" si="140"/>
        <v>98.5</v>
      </c>
      <c r="H692" s="12">
        <f t="shared" si="141"/>
        <v>98.5</v>
      </c>
    </row>
    <row r="693" spans="1:8" ht="15">
      <c r="A693" s="13" t="s">
        <v>87</v>
      </c>
      <c r="B693" s="11" t="s">
        <v>685</v>
      </c>
      <c r="C693" s="11" t="s">
        <v>72</v>
      </c>
      <c r="D693" s="12">
        <f>'прил 4'!F550</f>
        <v>100</v>
      </c>
      <c r="E693" s="12">
        <f>'прил 4'!G550</f>
        <v>100</v>
      </c>
      <c r="F693" s="12">
        <f>'прил 4'!H550</f>
        <v>98.5</v>
      </c>
      <c r="G693" s="12">
        <f t="shared" si="140"/>
        <v>98.5</v>
      </c>
      <c r="H693" s="12">
        <f t="shared" si="141"/>
        <v>98.5</v>
      </c>
    </row>
    <row r="694" spans="1:8" ht="15">
      <c r="A694" s="13" t="s">
        <v>745</v>
      </c>
      <c r="B694" s="11" t="s">
        <v>744</v>
      </c>
      <c r="C694" s="11"/>
      <c r="D694" s="29">
        <f>D697+D695</f>
        <v>3200</v>
      </c>
      <c r="E694" s="29">
        <f>E697+E695</f>
        <v>3200</v>
      </c>
      <c r="F694" s="29">
        <f>F697+F695</f>
        <v>0</v>
      </c>
      <c r="G694" s="12">
        <f t="shared" si="140"/>
        <v>0</v>
      </c>
      <c r="H694" s="12">
        <f t="shared" si="141"/>
        <v>0</v>
      </c>
    </row>
    <row r="695" spans="1:8" ht="30">
      <c r="A695" s="10" t="s">
        <v>5</v>
      </c>
      <c r="B695" s="11" t="s">
        <v>744</v>
      </c>
      <c r="C695" s="11" t="s">
        <v>3</v>
      </c>
      <c r="D695" s="29">
        <f>D696</f>
        <v>600</v>
      </c>
      <c r="E695" s="29">
        <f>E696</f>
        <v>600</v>
      </c>
      <c r="F695" s="29">
        <f>F696</f>
        <v>0</v>
      </c>
      <c r="G695" s="12">
        <f t="shared" si="140"/>
        <v>0</v>
      </c>
      <c r="H695" s="12">
        <f t="shared" si="141"/>
        <v>0</v>
      </c>
    </row>
    <row r="696" spans="1:8" ht="30">
      <c r="A696" s="10" t="s">
        <v>6</v>
      </c>
      <c r="B696" s="11" t="s">
        <v>744</v>
      </c>
      <c r="C696" s="11" t="s">
        <v>4</v>
      </c>
      <c r="D696" s="29">
        <f>'прил 4'!F553</f>
        <v>600</v>
      </c>
      <c r="E696" s="29">
        <f>'прил 4'!G553</f>
        <v>600</v>
      </c>
      <c r="F696" s="29">
        <f>'прил 4'!H553</f>
        <v>0</v>
      </c>
      <c r="G696" s="12">
        <f t="shared" si="140"/>
        <v>0</v>
      </c>
      <c r="H696" s="12">
        <f t="shared" si="141"/>
        <v>0</v>
      </c>
    </row>
    <row r="697" spans="1:8" ht="30">
      <c r="A697" s="13" t="s">
        <v>21</v>
      </c>
      <c r="B697" s="11" t="s">
        <v>744</v>
      </c>
      <c r="C697" s="11" t="s">
        <v>20</v>
      </c>
      <c r="D697" s="29">
        <f>D698</f>
        <v>2600</v>
      </c>
      <c r="E697" s="29">
        <f>E698</f>
        <v>2600</v>
      </c>
      <c r="F697" s="29">
        <f>F698</f>
        <v>0</v>
      </c>
      <c r="G697" s="12">
        <f t="shared" si="140"/>
        <v>0</v>
      </c>
      <c r="H697" s="12">
        <f t="shared" si="141"/>
        <v>0</v>
      </c>
    </row>
    <row r="698" spans="1:8" ht="15">
      <c r="A698" s="13" t="s">
        <v>87</v>
      </c>
      <c r="B698" s="11" t="s">
        <v>744</v>
      </c>
      <c r="C698" s="11" t="s">
        <v>72</v>
      </c>
      <c r="D698" s="29">
        <f>'прил 4'!F915+'прил 4'!F555+'прил 4'!F786</f>
        <v>2600</v>
      </c>
      <c r="E698" s="29">
        <f>'прил 4'!G915+'прил 4'!G555+'прил 4'!G786</f>
        <v>2600</v>
      </c>
      <c r="F698" s="29">
        <f>'прил 4'!H915+'прил 4'!H555+'прил 4'!H786</f>
        <v>0</v>
      </c>
      <c r="G698" s="12">
        <f t="shared" si="140"/>
        <v>0</v>
      </c>
      <c r="H698" s="12">
        <f t="shared" si="141"/>
        <v>0</v>
      </c>
    </row>
    <row r="699" spans="1:8" ht="30">
      <c r="A699" s="13" t="s">
        <v>749</v>
      </c>
      <c r="B699" s="11" t="s">
        <v>748</v>
      </c>
      <c r="C699" s="11"/>
      <c r="D699" s="12">
        <f aca="true" t="shared" si="149" ref="D699:F700">D700</f>
        <v>614.2</v>
      </c>
      <c r="E699" s="12">
        <f t="shared" si="149"/>
        <v>614.2</v>
      </c>
      <c r="F699" s="12">
        <f t="shared" si="149"/>
        <v>62.9</v>
      </c>
      <c r="G699" s="12">
        <f t="shared" si="140"/>
        <v>10.240963855421686</v>
      </c>
      <c r="H699" s="12">
        <f t="shared" si="141"/>
        <v>10.240963855421686</v>
      </c>
    </row>
    <row r="700" spans="1:8" ht="30">
      <c r="A700" s="13" t="s">
        <v>5</v>
      </c>
      <c r="B700" s="11" t="s">
        <v>748</v>
      </c>
      <c r="C700" s="11" t="s">
        <v>3</v>
      </c>
      <c r="D700" s="12">
        <f t="shared" si="149"/>
        <v>614.2</v>
      </c>
      <c r="E700" s="12">
        <f t="shared" si="149"/>
        <v>614.2</v>
      </c>
      <c r="F700" s="12">
        <f t="shared" si="149"/>
        <v>62.9</v>
      </c>
      <c r="G700" s="12">
        <f t="shared" si="140"/>
        <v>10.240963855421686</v>
      </c>
      <c r="H700" s="12">
        <f t="shared" si="141"/>
        <v>10.240963855421686</v>
      </c>
    </row>
    <row r="701" spans="1:8" ht="30">
      <c r="A701" s="13" t="s">
        <v>6</v>
      </c>
      <c r="B701" s="11" t="s">
        <v>748</v>
      </c>
      <c r="C701" s="11" t="s">
        <v>4</v>
      </c>
      <c r="D701" s="12">
        <f>'прил 4'!F175</f>
        <v>614.2</v>
      </c>
      <c r="E701" s="12">
        <f>'прил 4'!G175</f>
        <v>614.2</v>
      </c>
      <c r="F701" s="12">
        <f>'прил 4'!H175</f>
        <v>62.9</v>
      </c>
      <c r="G701" s="12">
        <f t="shared" si="140"/>
        <v>10.240963855421686</v>
      </c>
      <c r="H701" s="12">
        <f t="shared" si="141"/>
        <v>10.240963855421686</v>
      </c>
    </row>
    <row r="702" spans="1:8" ht="75">
      <c r="A702" s="14" t="s">
        <v>655</v>
      </c>
      <c r="B702" s="11" t="s">
        <v>268</v>
      </c>
      <c r="C702" s="11"/>
      <c r="D702" s="12">
        <f aca="true" t="shared" si="150" ref="D702:F703">D703</f>
        <v>126.70000000000002</v>
      </c>
      <c r="E702" s="12">
        <f t="shared" si="150"/>
        <v>126.70000000000002</v>
      </c>
      <c r="F702" s="12">
        <f t="shared" si="150"/>
        <v>81</v>
      </c>
      <c r="G702" s="12">
        <f t="shared" si="140"/>
        <v>63.93054459352802</v>
      </c>
      <c r="H702" s="12">
        <f t="shared" si="141"/>
        <v>63.93054459352802</v>
      </c>
    </row>
    <row r="703" spans="1:8" ht="30">
      <c r="A703" s="13" t="s">
        <v>5</v>
      </c>
      <c r="B703" s="11" t="s">
        <v>268</v>
      </c>
      <c r="C703" s="11" t="s">
        <v>3</v>
      </c>
      <c r="D703" s="12">
        <f t="shared" si="150"/>
        <v>126.70000000000002</v>
      </c>
      <c r="E703" s="12">
        <f t="shared" si="150"/>
        <v>126.70000000000002</v>
      </c>
      <c r="F703" s="12">
        <f t="shared" si="150"/>
        <v>81</v>
      </c>
      <c r="G703" s="12">
        <f t="shared" si="140"/>
        <v>63.93054459352802</v>
      </c>
      <c r="H703" s="12">
        <f t="shared" si="141"/>
        <v>63.93054459352802</v>
      </c>
    </row>
    <row r="704" spans="1:8" ht="30">
      <c r="A704" s="13" t="s">
        <v>6</v>
      </c>
      <c r="B704" s="11" t="s">
        <v>268</v>
      </c>
      <c r="C704" s="11" t="s">
        <v>4</v>
      </c>
      <c r="D704" s="12">
        <f>'прил 4'!F452</f>
        <v>126.70000000000002</v>
      </c>
      <c r="E704" s="12">
        <f>'прил 4'!G452</f>
        <v>126.70000000000002</v>
      </c>
      <c r="F704" s="12">
        <f>'прил 4'!H452</f>
        <v>81</v>
      </c>
      <c r="G704" s="12">
        <f t="shared" si="140"/>
        <v>63.93054459352802</v>
      </c>
      <c r="H704" s="12">
        <f t="shared" si="141"/>
        <v>63.93054459352802</v>
      </c>
    </row>
    <row r="705" spans="1:8" ht="30">
      <c r="A705" s="13" t="s">
        <v>672</v>
      </c>
      <c r="B705" s="11" t="s">
        <v>671</v>
      </c>
      <c r="C705" s="11"/>
      <c r="D705" s="12">
        <f aca="true" t="shared" si="151" ref="D705:F706">D706</f>
        <v>53.2</v>
      </c>
      <c r="E705" s="12">
        <f t="shared" si="151"/>
        <v>53.2</v>
      </c>
      <c r="F705" s="12">
        <f t="shared" si="151"/>
        <v>0</v>
      </c>
      <c r="G705" s="12">
        <f t="shared" si="140"/>
        <v>0</v>
      </c>
      <c r="H705" s="12">
        <f t="shared" si="141"/>
        <v>0</v>
      </c>
    </row>
    <row r="706" spans="1:8" ht="30">
      <c r="A706" s="13" t="s">
        <v>5</v>
      </c>
      <c r="B706" s="11" t="s">
        <v>671</v>
      </c>
      <c r="C706" s="11" t="s">
        <v>3</v>
      </c>
      <c r="D706" s="12">
        <f t="shared" si="151"/>
        <v>53.2</v>
      </c>
      <c r="E706" s="12">
        <f t="shared" si="151"/>
        <v>53.2</v>
      </c>
      <c r="F706" s="12">
        <f t="shared" si="151"/>
        <v>0</v>
      </c>
      <c r="G706" s="12">
        <f t="shared" si="140"/>
        <v>0</v>
      </c>
      <c r="H706" s="12">
        <f t="shared" si="141"/>
        <v>0</v>
      </c>
    </row>
    <row r="707" spans="1:8" ht="30">
      <c r="A707" s="13" t="s">
        <v>6</v>
      </c>
      <c r="B707" s="11" t="s">
        <v>671</v>
      </c>
      <c r="C707" s="11" t="s">
        <v>4</v>
      </c>
      <c r="D707" s="12">
        <f>'прил 4'!F455</f>
        <v>53.2</v>
      </c>
      <c r="E707" s="12">
        <f>'прил 4'!G455</f>
        <v>53.2</v>
      </c>
      <c r="F707" s="12">
        <f>'прил 4'!H455</f>
        <v>0</v>
      </c>
      <c r="G707" s="12">
        <f t="shared" si="140"/>
        <v>0</v>
      </c>
      <c r="H707" s="12">
        <f t="shared" si="141"/>
        <v>0</v>
      </c>
    </row>
    <row r="708" spans="1:8" ht="30">
      <c r="A708" s="13" t="s">
        <v>589</v>
      </c>
      <c r="B708" s="11" t="s">
        <v>588</v>
      </c>
      <c r="C708" s="11"/>
      <c r="D708" s="12">
        <f>D709</f>
        <v>6000</v>
      </c>
      <c r="E708" s="12">
        <f>E709</f>
        <v>6000</v>
      </c>
      <c r="F708" s="12">
        <f>F709</f>
        <v>5273.4</v>
      </c>
      <c r="G708" s="12">
        <f t="shared" si="140"/>
        <v>87.88999999999999</v>
      </c>
      <c r="H708" s="12">
        <f t="shared" si="141"/>
        <v>87.88999999999999</v>
      </c>
    </row>
    <row r="709" spans="1:8" ht="30">
      <c r="A709" s="13" t="s">
        <v>21</v>
      </c>
      <c r="B709" s="11" t="s">
        <v>588</v>
      </c>
      <c r="C709" s="11" t="s">
        <v>20</v>
      </c>
      <c r="D709" s="29">
        <f>D710+D711</f>
        <v>6000</v>
      </c>
      <c r="E709" s="29">
        <f>E710+E711</f>
        <v>6000</v>
      </c>
      <c r="F709" s="29">
        <f>F710+F711</f>
        <v>5273.4</v>
      </c>
      <c r="G709" s="12">
        <f t="shared" si="140"/>
        <v>87.88999999999999</v>
      </c>
      <c r="H709" s="12">
        <f t="shared" si="141"/>
        <v>87.88999999999999</v>
      </c>
    </row>
    <row r="710" spans="1:8" ht="15">
      <c r="A710" s="13" t="s">
        <v>87</v>
      </c>
      <c r="B710" s="11" t="s">
        <v>588</v>
      </c>
      <c r="C710" s="11" t="s">
        <v>72</v>
      </c>
      <c r="D710" s="29">
        <f>'прил 4'!F918+'прил 4'!F674+'прил 4'!F750+'прил 4'!F789+'прил 4'!F558+'прил 4'!F172</f>
        <v>5900</v>
      </c>
      <c r="E710" s="29">
        <f>'прил 4'!G918+'прил 4'!G674+'прил 4'!G750+'прил 4'!G789+'прил 4'!G558+'прил 4'!G172</f>
        <v>5900</v>
      </c>
      <c r="F710" s="29">
        <f>'прил 4'!H918+'прил 4'!H674+'прил 4'!H750+'прил 4'!H789+'прил 4'!H558+'прил 4'!H172</f>
        <v>5173.4</v>
      </c>
      <c r="G710" s="12">
        <f t="shared" si="140"/>
        <v>87.68474576271186</v>
      </c>
      <c r="H710" s="12">
        <f t="shared" si="141"/>
        <v>87.68474576271186</v>
      </c>
    </row>
    <row r="711" spans="1:8" ht="30">
      <c r="A711" s="13" t="s">
        <v>101</v>
      </c>
      <c r="B711" s="11" t="s">
        <v>588</v>
      </c>
      <c r="C711" s="11" t="s">
        <v>100</v>
      </c>
      <c r="D711" s="12">
        <f>'прил 4'!F1008</f>
        <v>100</v>
      </c>
      <c r="E711" s="12">
        <f>'прил 4'!G1008</f>
        <v>100</v>
      </c>
      <c r="F711" s="12">
        <f>'прил 4'!H1008</f>
        <v>100</v>
      </c>
      <c r="G711" s="12">
        <f t="shared" si="140"/>
        <v>100</v>
      </c>
      <c r="H711" s="12">
        <f t="shared" si="141"/>
        <v>100</v>
      </c>
    </row>
    <row r="712" spans="1:8" ht="15">
      <c r="A712" s="14" t="s">
        <v>59</v>
      </c>
      <c r="B712" s="11" t="s">
        <v>164</v>
      </c>
      <c r="C712" s="11"/>
      <c r="D712" s="12">
        <f aca="true" t="shared" si="152" ref="D712:F713">D713</f>
        <v>1000</v>
      </c>
      <c r="E712" s="12">
        <f t="shared" si="152"/>
        <v>1000</v>
      </c>
      <c r="F712" s="12">
        <f t="shared" si="152"/>
        <v>0</v>
      </c>
      <c r="G712" s="12">
        <f t="shared" si="140"/>
        <v>0</v>
      </c>
      <c r="H712" s="12">
        <f t="shared" si="141"/>
        <v>0</v>
      </c>
    </row>
    <row r="713" spans="1:8" ht="15">
      <c r="A713" s="16" t="s">
        <v>13</v>
      </c>
      <c r="B713" s="11" t="s">
        <v>164</v>
      </c>
      <c r="C713" s="11" t="s">
        <v>11</v>
      </c>
      <c r="D713" s="12">
        <f t="shared" si="152"/>
        <v>1000</v>
      </c>
      <c r="E713" s="12">
        <f t="shared" si="152"/>
        <v>1000</v>
      </c>
      <c r="F713" s="12">
        <f t="shared" si="152"/>
        <v>0</v>
      </c>
      <c r="G713" s="12">
        <f t="shared" si="140"/>
        <v>0</v>
      </c>
      <c r="H713" s="12">
        <f t="shared" si="141"/>
        <v>0</v>
      </c>
    </row>
    <row r="714" spans="1:8" ht="15">
      <c r="A714" s="14" t="s">
        <v>90</v>
      </c>
      <c r="B714" s="11" t="s">
        <v>164</v>
      </c>
      <c r="C714" s="11" t="s">
        <v>88</v>
      </c>
      <c r="D714" s="12">
        <f>'прил 4'!F97</f>
        <v>1000</v>
      </c>
      <c r="E714" s="12">
        <f>'прил 4'!G97</f>
        <v>1000</v>
      </c>
      <c r="F714" s="12">
        <f>'прил 4'!H97</f>
        <v>0</v>
      </c>
      <c r="G714" s="12">
        <f t="shared" si="140"/>
        <v>0</v>
      </c>
      <c r="H714" s="12">
        <f t="shared" si="141"/>
        <v>0</v>
      </c>
    </row>
    <row r="715" spans="1:8" ht="45">
      <c r="A715" s="13" t="s">
        <v>387</v>
      </c>
      <c r="B715" s="11" t="s">
        <v>556</v>
      </c>
      <c r="C715" s="11"/>
      <c r="D715" s="12">
        <f aca="true" t="shared" si="153" ref="D715:F716">D716</f>
        <v>38161.1</v>
      </c>
      <c r="E715" s="12">
        <f t="shared" si="153"/>
        <v>38161.1</v>
      </c>
      <c r="F715" s="12">
        <f t="shared" si="153"/>
        <v>29911.1</v>
      </c>
      <c r="G715" s="12">
        <f t="shared" si="140"/>
        <v>78.38112633021585</v>
      </c>
      <c r="H715" s="12">
        <f t="shared" si="141"/>
        <v>78.38112633021585</v>
      </c>
    </row>
    <row r="716" spans="1:8" ht="30">
      <c r="A716" s="13" t="s">
        <v>21</v>
      </c>
      <c r="B716" s="11" t="s">
        <v>556</v>
      </c>
      <c r="C716" s="11" t="s">
        <v>20</v>
      </c>
      <c r="D716" s="12">
        <f t="shared" si="153"/>
        <v>38161.1</v>
      </c>
      <c r="E716" s="12">
        <f t="shared" si="153"/>
        <v>38161.1</v>
      </c>
      <c r="F716" s="12">
        <f t="shared" si="153"/>
        <v>29911.1</v>
      </c>
      <c r="G716" s="12">
        <f t="shared" si="140"/>
        <v>78.38112633021585</v>
      </c>
      <c r="H716" s="12">
        <f t="shared" si="141"/>
        <v>78.38112633021585</v>
      </c>
    </row>
    <row r="717" spans="1:8" ht="15">
      <c r="A717" s="13" t="s">
        <v>87</v>
      </c>
      <c r="B717" s="11" t="s">
        <v>556</v>
      </c>
      <c r="C717" s="11" t="s">
        <v>72</v>
      </c>
      <c r="D717" s="12">
        <f>'прил 4'!F588</f>
        <v>38161.1</v>
      </c>
      <c r="E717" s="12">
        <f>'прил 4'!G588</f>
        <v>38161.1</v>
      </c>
      <c r="F717" s="12">
        <f>'прил 4'!H588</f>
        <v>29911.1</v>
      </c>
      <c r="G717" s="12">
        <f t="shared" si="140"/>
        <v>78.38112633021585</v>
      </c>
      <c r="H717" s="12">
        <f t="shared" si="141"/>
        <v>78.38112633021585</v>
      </c>
    </row>
    <row r="718" spans="1:8" ht="30">
      <c r="A718" s="10" t="s">
        <v>549</v>
      </c>
      <c r="B718" s="11" t="s">
        <v>257</v>
      </c>
      <c r="C718" s="11"/>
      <c r="D718" s="12">
        <f>D719+D721+D725+D723</f>
        <v>54650.4</v>
      </c>
      <c r="E718" s="12">
        <f>E719+E721+E725+E723</f>
        <v>54650.4</v>
      </c>
      <c r="F718" s="12">
        <f>F719+F721+F725+F723</f>
        <v>49632.8</v>
      </c>
      <c r="G718" s="12">
        <f t="shared" si="140"/>
        <v>90.81873142740035</v>
      </c>
      <c r="H718" s="12">
        <f t="shared" si="141"/>
        <v>90.81873142740035</v>
      </c>
    </row>
    <row r="719" spans="1:8" ht="60">
      <c r="A719" s="10" t="s">
        <v>0</v>
      </c>
      <c r="B719" s="11" t="s">
        <v>257</v>
      </c>
      <c r="C719" s="22">
        <v>100</v>
      </c>
      <c r="D719" s="12">
        <f>D720</f>
        <v>51256.6</v>
      </c>
      <c r="E719" s="12">
        <f>E720</f>
        <v>51256.6</v>
      </c>
      <c r="F719" s="12">
        <f>F720</f>
        <v>47157.8</v>
      </c>
      <c r="G719" s="12">
        <f t="shared" si="140"/>
        <v>92.00337127316288</v>
      </c>
      <c r="H719" s="12">
        <f t="shared" si="141"/>
        <v>92.00337127316288</v>
      </c>
    </row>
    <row r="720" spans="1:8" ht="15">
      <c r="A720" s="10" t="s">
        <v>22</v>
      </c>
      <c r="B720" s="11" t="s">
        <v>257</v>
      </c>
      <c r="C720" s="22">
        <v>110</v>
      </c>
      <c r="D720" s="12">
        <f>'прил 4'!F178+'прил 4'!F933+'прил 4'!F856+'прил 4'!F1084+'прил 4'!F458</f>
        <v>51256.6</v>
      </c>
      <c r="E720" s="12">
        <f>'прил 4'!G178+'прил 4'!G933+'прил 4'!G856+'прил 4'!G1084+'прил 4'!G458</f>
        <v>51256.6</v>
      </c>
      <c r="F720" s="12">
        <f>'прил 4'!H178+'прил 4'!H933+'прил 4'!H856+'прил 4'!H1084+'прил 4'!H458</f>
        <v>47157.8</v>
      </c>
      <c r="G720" s="12">
        <f t="shared" si="140"/>
        <v>92.00337127316288</v>
      </c>
      <c r="H720" s="12">
        <f t="shared" si="141"/>
        <v>92.00337127316288</v>
      </c>
    </row>
    <row r="721" spans="1:8" ht="30">
      <c r="A721" s="10" t="s">
        <v>5</v>
      </c>
      <c r="B721" s="11" t="s">
        <v>257</v>
      </c>
      <c r="C721" s="22">
        <v>200</v>
      </c>
      <c r="D721" s="12">
        <f>D722</f>
        <v>3128.8</v>
      </c>
      <c r="E721" s="12">
        <f>E722</f>
        <v>3128.8</v>
      </c>
      <c r="F721" s="12">
        <f>F722</f>
        <v>2267.9</v>
      </c>
      <c r="G721" s="12">
        <f t="shared" si="140"/>
        <v>72.48465865507544</v>
      </c>
      <c r="H721" s="12">
        <f t="shared" si="141"/>
        <v>72.48465865507544</v>
      </c>
    </row>
    <row r="722" spans="1:8" ht="30">
      <c r="A722" s="10" t="s">
        <v>6</v>
      </c>
      <c r="B722" s="11" t="s">
        <v>257</v>
      </c>
      <c r="C722" s="22">
        <v>240</v>
      </c>
      <c r="D722" s="12">
        <f>'прил 4'!F180+'прил 4'!F935+'прил 4'!F858+'прил 4'!F1086+'прил 4'!F460</f>
        <v>3128.8</v>
      </c>
      <c r="E722" s="12">
        <f>'прил 4'!G180+'прил 4'!G935+'прил 4'!G858+'прил 4'!G1086+'прил 4'!G460</f>
        <v>3128.8</v>
      </c>
      <c r="F722" s="12">
        <f>'прил 4'!H180+'прил 4'!H935+'прил 4'!H858+'прил 4'!H1086+'прил 4'!H460</f>
        <v>2267.9</v>
      </c>
      <c r="G722" s="12">
        <f t="shared" si="140"/>
        <v>72.48465865507544</v>
      </c>
      <c r="H722" s="12">
        <f t="shared" si="141"/>
        <v>72.48465865507544</v>
      </c>
    </row>
    <row r="723" spans="1:8" ht="15">
      <c r="A723" s="10" t="s">
        <v>9</v>
      </c>
      <c r="B723" s="11" t="s">
        <v>257</v>
      </c>
      <c r="C723" s="11" t="s">
        <v>7</v>
      </c>
      <c r="D723" s="12">
        <f>D724</f>
        <v>88.4</v>
      </c>
      <c r="E723" s="12">
        <f>E724</f>
        <v>88.4</v>
      </c>
      <c r="F723" s="12">
        <f>F724</f>
        <v>84.1</v>
      </c>
      <c r="G723" s="12">
        <f aca="true" t="shared" si="154" ref="G723:G753">F723/D723*100</f>
        <v>95.13574660633482</v>
      </c>
      <c r="H723" s="12">
        <f aca="true" t="shared" si="155" ref="H723:H753">F723/E723*100</f>
        <v>95.13574660633482</v>
      </c>
    </row>
    <row r="724" spans="1:8" ht="30">
      <c r="A724" s="13" t="s">
        <v>10</v>
      </c>
      <c r="B724" s="11" t="s">
        <v>257</v>
      </c>
      <c r="C724" s="11" t="s">
        <v>8</v>
      </c>
      <c r="D724" s="12">
        <f>'прил 4'!F937+'прил 4'!F860</f>
        <v>88.4</v>
      </c>
      <c r="E724" s="12">
        <f>'прил 4'!G937+'прил 4'!G860</f>
        <v>88.4</v>
      </c>
      <c r="F724" s="12">
        <f>'прил 4'!H937+'прил 4'!H860</f>
        <v>84.1</v>
      </c>
      <c r="G724" s="12">
        <f t="shared" si="154"/>
        <v>95.13574660633482</v>
      </c>
      <c r="H724" s="12">
        <f t="shared" si="155"/>
        <v>95.13574660633482</v>
      </c>
    </row>
    <row r="725" spans="1:8" ht="15">
      <c r="A725" s="13" t="s">
        <v>13</v>
      </c>
      <c r="B725" s="11" t="s">
        <v>257</v>
      </c>
      <c r="C725" s="22">
        <v>800</v>
      </c>
      <c r="D725" s="12">
        <f>D726</f>
        <v>176.6</v>
      </c>
      <c r="E725" s="12">
        <f>E726</f>
        <v>176.6</v>
      </c>
      <c r="F725" s="12">
        <f>F726</f>
        <v>123</v>
      </c>
      <c r="G725" s="12">
        <f t="shared" si="154"/>
        <v>69.6489241223103</v>
      </c>
      <c r="H725" s="12">
        <f t="shared" si="155"/>
        <v>69.6489241223103</v>
      </c>
    </row>
    <row r="726" spans="1:8" ht="15">
      <c r="A726" s="10" t="s">
        <v>14</v>
      </c>
      <c r="B726" s="11" t="s">
        <v>257</v>
      </c>
      <c r="C726" s="22">
        <v>850</v>
      </c>
      <c r="D726" s="12">
        <f>'прил 4'!F1088+'прил 4'!F939+'прил 4'!F182</f>
        <v>176.6</v>
      </c>
      <c r="E726" s="12">
        <f>'прил 4'!G1088+'прил 4'!G939+'прил 4'!G182</f>
        <v>176.6</v>
      </c>
      <c r="F726" s="12">
        <f>'прил 4'!H1088+'прил 4'!H939+'прил 4'!H182</f>
        <v>123</v>
      </c>
      <c r="G726" s="12">
        <f t="shared" si="154"/>
        <v>69.6489241223103</v>
      </c>
      <c r="H726" s="12">
        <f t="shared" si="155"/>
        <v>69.6489241223103</v>
      </c>
    </row>
    <row r="727" spans="1:8" ht="45">
      <c r="A727" s="10" t="s">
        <v>708</v>
      </c>
      <c r="B727" s="11" t="s">
        <v>707</v>
      </c>
      <c r="C727" s="22"/>
      <c r="D727" s="12">
        <f aca="true" t="shared" si="156" ref="D727:F728">D728</f>
        <v>78</v>
      </c>
      <c r="E727" s="12">
        <f t="shared" si="156"/>
        <v>78</v>
      </c>
      <c r="F727" s="12">
        <f t="shared" si="156"/>
        <v>1.1</v>
      </c>
      <c r="G727" s="12">
        <f t="shared" si="154"/>
        <v>1.4102564102564104</v>
      </c>
      <c r="H727" s="12">
        <f t="shared" si="155"/>
        <v>1.4102564102564104</v>
      </c>
    </row>
    <row r="728" spans="1:8" ht="30">
      <c r="A728" s="10" t="s">
        <v>5</v>
      </c>
      <c r="B728" s="11" t="s">
        <v>707</v>
      </c>
      <c r="C728" s="22">
        <v>200</v>
      </c>
      <c r="D728" s="12">
        <f t="shared" si="156"/>
        <v>78</v>
      </c>
      <c r="E728" s="12">
        <f t="shared" si="156"/>
        <v>78</v>
      </c>
      <c r="F728" s="12">
        <f t="shared" si="156"/>
        <v>1.1</v>
      </c>
      <c r="G728" s="12">
        <f t="shared" si="154"/>
        <v>1.4102564102564104</v>
      </c>
      <c r="H728" s="12">
        <f t="shared" si="155"/>
        <v>1.4102564102564104</v>
      </c>
    </row>
    <row r="729" spans="1:8" ht="30">
      <c r="A729" s="10" t="s">
        <v>6</v>
      </c>
      <c r="B729" s="11" t="s">
        <v>707</v>
      </c>
      <c r="C729" s="22">
        <v>240</v>
      </c>
      <c r="D729" s="12">
        <f>'прил 4'!F185</f>
        <v>78</v>
      </c>
      <c r="E729" s="12">
        <f>'прил 4'!G185</f>
        <v>78</v>
      </c>
      <c r="F729" s="12">
        <f>'прил 4'!H185</f>
        <v>1.1</v>
      </c>
      <c r="G729" s="12">
        <f t="shared" si="154"/>
        <v>1.4102564102564104</v>
      </c>
      <c r="H729" s="12">
        <f t="shared" si="155"/>
        <v>1.4102564102564104</v>
      </c>
    </row>
    <row r="730" spans="1:8" ht="60">
      <c r="A730" s="27" t="s">
        <v>132</v>
      </c>
      <c r="B730" s="11" t="s">
        <v>165</v>
      </c>
      <c r="C730" s="11"/>
      <c r="D730" s="12">
        <f aca="true" t="shared" si="157" ref="D730:F731">D731</f>
        <v>10819</v>
      </c>
      <c r="E730" s="12">
        <f t="shared" si="157"/>
        <v>10819</v>
      </c>
      <c r="F730" s="12">
        <f t="shared" si="157"/>
        <v>8432</v>
      </c>
      <c r="G730" s="12">
        <f t="shared" si="154"/>
        <v>77.93696275071633</v>
      </c>
      <c r="H730" s="12">
        <f t="shared" si="155"/>
        <v>77.93696275071633</v>
      </c>
    </row>
    <row r="731" spans="1:8" ht="30">
      <c r="A731" s="10" t="s">
        <v>5</v>
      </c>
      <c r="B731" s="11" t="s">
        <v>165</v>
      </c>
      <c r="C731" s="11" t="s">
        <v>3</v>
      </c>
      <c r="D731" s="12">
        <f t="shared" si="157"/>
        <v>10819</v>
      </c>
      <c r="E731" s="12">
        <f t="shared" si="157"/>
        <v>10819</v>
      </c>
      <c r="F731" s="12">
        <f t="shared" si="157"/>
        <v>8432</v>
      </c>
      <c r="G731" s="12">
        <f t="shared" si="154"/>
        <v>77.93696275071633</v>
      </c>
      <c r="H731" s="12">
        <f t="shared" si="155"/>
        <v>77.93696275071633</v>
      </c>
    </row>
    <row r="732" spans="1:8" ht="30">
      <c r="A732" s="10" t="s">
        <v>6</v>
      </c>
      <c r="B732" s="11" t="s">
        <v>165</v>
      </c>
      <c r="C732" s="11" t="s">
        <v>4</v>
      </c>
      <c r="D732" s="12">
        <f>'прил 4'!F945</f>
        <v>10819</v>
      </c>
      <c r="E732" s="12">
        <f>'прил 4'!G945</f>
        <v>10819</v>
      </c>
      <c r="F732" s="12">
        <f>'прил 4'!H945</f>
        <v>8432</v>
      </c>
      <c r="G732" s="12">
        <f t="shared" si="154"/>
        <v>77.93696275071633</v>
      </c>
      <c r="H732" s="12">
        <f t="shared" si="155"/>
        <v>77.93696275071633</v>
      </c>
    </row>
    <row r="733" spans="1:8" ht="60">
      <c r="A733" s="10" t="s">
        <v>795</v>
      </c>
      <c r="B733" s="11" t="s">
        <v>794</v>
      </c>
      <c r="C733" s="11"/>
      <c r="D733" s="12">
        <f aca="true" t="shared" si="158" ref="D733:F734">D734</f>
        <v>0</v>
      </c>
      <c r="E733" s="12">
        <f t="shared" si="158"/>
        <v>1296</v>
      </c>
      <c r="F733" s="12">
        <f t="shared" si="158"/>
        <v>0</v>
      </c>
      <c r="G733" s="12">
        <v>0</v>
      </c>
      <c r="H733" s="12">
        <f t="shared" si="155"/>
        <v>0</v>
      </c>
    </row>
    <row r="734" spans="1:8" ht="30">
      <c r="A734" s="10" t="s">
        <v>5</v>
      </c>
      <c r="B734" s="11" t="s">
        <v>794</v>
      </c>
      <c r="C734" s="11" t="s">
        <v>3</v>
      </c>
      <c r="D734" s="12">
        <f t="shared" si="158"/>
        <v>0</v>
      </c>
      <c r="E734" s="12">
        <f t="shared" si="158"/>
        <v>1296</v>
      </c>
      <c r="F734" s="12">
        <f t="shared" si="158"/>
        <v>0</v>
      </c>
      <c r="G734" s="12">
        <v>0</v>
      </c>
      <c r="H734" s="12">
        <f t="shared" si="155"/>
        <v>0</v>
      </c>
    </row>
    <row r="735" spans="1:8" ht="30">
      <c r="A735" s="10" t="s">
        <v>6</v>
      </c>
      <c r="B735" s="11" t="s">
        <v>794</v>
      </c>
      <c r="C735" s="11" t="s">
        <v>4</v>
      </c>
      <c r="D735" s="12">
        <f>'прил 4'!F561</f>
        <v>0</v>
      </c>
      <c r="E735" s="12">
        <f>'прил 4'!G561</f>
        <v>1296</v>
      </c>
      <c r="F735" s="12">
        <f>'прил 4'!H561</f>
        <v>0</v>
      </c>
      <c r="G735" s="12">
        <v>0</v>
      </c>
      <c r="H735" s="12">
        <f t="shared" si="155"/>
        <v>0</v>
      </c>
    </row>
    <row r="736" spans="1:8" ht="45">
      <c r="A736" s="46" t="s">
        <v>591</v>
      </c>
      <c r="B736" s="11" t="s">
        <v>590</v>
      </c>
      <c r="C736" s="11"/>
      <c r="D736" s="12">
        <f aca="true" t="shared" si="159" ref="D736:F737">D737</f>
        <v>183.2</v>
      </c>
      <c r="E736" s="12">
        <f t="shared" si="159"/>
        <v>183.2</v>
      </c>
      <c r="F736" s="12">
        <f t="shared" si="159"/>
        <v>183.2</v>
      </c>
      <c r="G736" s="12">
        <f t="shared" si="154"/>
        <v>100</v>
      </c>
      <c r="H736" s="12">
        <f t="shared" si="155"/>
        <v>100</v>
      </c>
    </row>
    <row r="737" spans="1:8" ht="30">
      <c r="A737" s="13" t="s">
        <v>5</v>
      </c>
      <c r="B737" s="11" t="s">
        <v>590</v>
      </c>
      <c r="C737" s="11" t="s">
        <v>3</v>
      </c>
      <c r="D737" s="12">
        <f t="shared" si="159"/>
        <v>183.2</v>
      </c>
      <c r="E737" s="12">
        <f t="shared" si="159"/>
        <v>183.2</v>
      </c>
      <c r="F737" s="12">
        <f t="shared" si="159"/>
        <v>183.2</v>
      </c>
      <c r="G737" s="12">
        <f t="shared" si="154"/>
        <v>100</v>
      </c>
      <c r="H737" s="12">
        <f t="shared" si="155"/>
        <v>100</v>
      </c>
    </row>
    <row r="738" spans="1:8" ht="30">
      <c r="A738" s="13" t="s">
        <v>6</v>
      </c>
      <c r="B738" s="11" t="s">
        <v>590</v>
      </c>
      <c r="C738" s="11" t="s">
        <v>4</v>
      </c>
      <c r="D738" s="12">
        <f>'прил 4'!F393</f>
        <v>183.2</v>
      </c>
      <c r="E738" s="12">
        <f>'прил 4'!G393</f>
        <v>183.2</v>
      </c>
      <c r="F738" s="12">
        <f>'прил 4'!H393</f>
        <v>183.2</v>
      </c>
      <c r="G738" s="12">
        <f t="shared" si="154"/>
        <v>100</v>
      </c>
      <c r="H738" s="12">
        <f t="shared" si="155"/>
        <v>100</v>
      </c>
    </row>
    <row r="739" spans="1:8" ht="15">
      <c r="A739" s="10" t="s">
        <v>596</v>
      </c>
      <c r="B739" s="11" t="s">
        <v>595</v>
      </c>
      <c r="C739" s="11"/>
      <c r="D739" s="29">
        <f>D743+D746+D749+D740</f>
        <v>16947</v>
      </c>
      <c r="E739" s="29">
        <f>E743+E746+E749+E740</f>
        <v>16947</v>
      </c>
      <c r="F739" s="29">
        <f>F743+F746+F749+F740</f>
        <v>16946.9</v>
      </c>
      <c r="G739" s="12">
        <f t="shared" si="154"/>
        <v>99.99940992506049</v>
      </c>
      <c r="H739" s="12">
        <f t="shared" si="155"/>
        <v>99.99940992506049</v>
      </c>
    </row>
    <row r="740" spans="1:8" ht="30">
      <c r="A740" s="13" t="s">
        <v>734</v>
      </c>
      <c r="B740" s="11" t="s">
        <v>733</v>
      </c>
      <c r="C740" s="11"/>
      <c r="D740" s="12">
        <f aca="true" t="shared" si="160" ref="D740:F741">D741</f>
        <v>2929.5</v>
      </c>
      <c r="E740" s="12">
        <f t="shared" si="160"/>
        <v>2929.5</v>
      </c>
      <c r="F740" s="12">
        <f t="shared" si="160"/>
        <v>2929.5</v>
      </c>
      <c r="G740" s="12">
        <f t="shared" si="154"/>
        <v>100</v>
      </c>
      <c r="H740" s="12">
        <f t="shared" si="155"/>
        <v>100</v>
      </c>
    </row>
    <row r="741" spans="1:8" ht="30">
      <c r="A741" s="13" t="s">
        <v>21</v>
      </c>
      <c r="B741" s="11" t="s">
        <v>733</v>
      </c>
      <c r="C741" s="11" t="s">
        <v>20</v>
      </c>
      <c r="D741" s="12">
        <f t="shared" si="160"/>
        <v>2929.5</v>
      </c>
      <c r="E741" s="12">
        <f t="shared" si="160"/>
        <v>2929.5</v>
      </c>
      <c r="F741" s="12">
        <f t="shared" si="160"/>
        <v>2929.5</v>
      </c>
      <c r="G741" s="12">
        <f t="shared" si="154"/>
        <v>100</v>
      </c>
      <c r="H741" s="12">
        <f t="shared" si="155"/>
        <v>100</v>
      </c>
    </row>
    <row r="742" spans="1:8" ht="15">
      <c r="A742" s="13" t="s">
        <v>87</v>
      </c>
      <c r="B742" s="11" t="s">
        <v>733</v>
      </c>
      <c r="C742" s="11" t="s">
        <v>72</v>
      </c>
      <c r="D742" s="12">
        <f>'прил 4'!F354</f>
        <v>2929.5</v>
      </c>
      <c r="E742" s="12">
        <f>'прил 4'!G354</f>
        <v>2929.5</v>
      </c>
      <c r="F742" s="12">
        <f>'прил 4'!H354</f>
        <v>2929.5</v>
      </c>
      <c r="G742" s="12">
        <f t="shared" si="154"/>
        <v>100</v>
      </c>
      <c r="H742" s="12">
        <f t="shared" si="155"/>
        <v>100</v>
      </c>
    </row>
    <row r="743" spans="1:8" ht="75">
      <c r="A743" s="10" t="s">
        <v>597</v>
      </c>
      <c r="B743" s="11" t="s">
        <v>594</v>
      </c>
      <c r="C743" s="11"/>
      <c r="D743" s="29">
        <f aca="true" t="shared" si="161" ref="D743:F744">D744</f>
        <v>102</v>
      </c>
      <c r="E743" s="29">
        <f t="shared" si="161"/>
        <v>102</v>
      </c>
      <c r="F743" s="29">
        <f t="shared" si="161"/>
        <v>101.9</v>
      </c>
      <c r="G743" s="12">
        <f t="shared" si="154"/>
        <v>99.90196078431373</v>
      </c>
      <c r="H743" s="12">
        <f t="shared" si="155"/>
        <v>99.90196078431373</v>
      </c>
    </row>
    <row r="744" spans="1:8" ht="30">
      <c r="A744" s="13" t="s">
        <v>21</v>
      </c>
      <c r="B744" s="11" t="s">
        <v>594</v>
      </c>
      <c r="C744" s="11" t="s">
        <v>20</v>
      </c>
      <c r="D744" s="29">
        <f t="shared" si="161"/>
        <v>102</v>
      </c>
      <c r="E744" s="29">
        <f t="shared" si="161"/>
        <v>102</v>
      </c>
      <c r="F744" s="29">
        <f t="shared" si="161"/>
        <v>101.9</v>
      </c>
      <c r="G744" s="12">
        <f t="shared" si="154"/>
        <v>99.90196078431373</v>
      </c>
      <c r="H744" s="12">
        <f t="shared" si="155"/>
        <v>99.90196078431373</v>
      </c>
    </row>
    <row r="745" spans="1:8" ht="15">
      <c r="A745" s="13" t="s">
        <v>87</v>
      </c>
      <c r="B745" s="11" t="s">
        <v>594</v>
      </c>
      <c r="C745" s="11" t="s">
        <v>72</v>
      </c>
      <c r="D745" s="29">
        <f>'прил 4'!F1060</f>
        <v>102</v>
      </c>
      <c r="E745" s="29">
        <f>'прил 4'!G1060</f>
        <v>102</v>
      </c>
      <c r="F745" s="29">
        <f>'прил 4'!H1060</f>
        <v>101.9</v>
      </c>
      <c r="G745" s="12">
        <f t="shared" si="154"/>
        <v>99.90196078431373</v>
      </c>
      <c r="H745" s="12">
        <f t="shared" si="155"/>
        <v>99.90196078431373</v>
      </c>
    </row>
    <row r="746" spans="1:8" ht="75">
      <c r="A746" s="47" t="s">
        <v>618</v>
      </c>
      <c r="B746" s="11" t="s">
        <v>619</v>
      </c>
      <c r="C746" s="11"/>
      <c r="D746" s="29">
        <f aca="true" t="shared" si="162" ref="D746:F747">D747</f>
        <v>448</v>
      </c>
      <c r="E746" s="29">
        <f t="shared" si="162"/>
        <v>448</v>
      </c>
      <c r="F746" s="29">
        <f t="shared" si="162"/>
        <v>448</v>
      </c>
      <c r="G746" s="12">
        <f t="shared" si="154"/>
        <v>100</v>
      </c>
      <c r="H746" s="12">
        <f t="shared" si="155"/>
        <v>100</v>
      </c>
    </row>
    <row r="747" spans="1:8" ht="30">
      <c r="A747" s="13" t="s">
        <v>5</v>
      </c>
      <c r="B747" s="11" t="s">
        <v>619</v>
      </c>
      <c r="C747" s="11" t="s">
        <v>3</v>
      </c>
      <c r="D747" s="29">
        <f t="shared" si="162"/>
        <v>448</v>
      </c>
      <c r="E747" s="29">
        <f t="shared" si="162"/>
        <v>448</v>
      </c>
      <c r="F747" s="29">
        <f t="shared" si="162"/>
        <v>448</v>
      </c>
      <c r="G747" s="12">
        <f t="shared" si="154"/>
        <v>100</v>
      </c>
      <c r="H747" s="12">
        <f t="shared" si="155"/>
        <v>100</v>
      </c>
    </row>
    <row r="748" spans="1:8" ht="30">
      <c r="A748" s="13" t="s">
        <v>6</v>
      </c>
      <c r="B748" s="11" t="s">
        <v>619</v>
      </c>
      <c r="C748" s="11" t="s">
        <v>4</v>
      </c>
      <c r="D748" s="29">
        <f>'прил 4'!F70</f>
        <v>448</v>
      </c>
      <c r="E748" s="29">
        <f>'прил 4'!G70</f>
        <v>448</v>
      </c>
      <c r="F748" s="29">
        <f>'прил 4'!H70</f>
        <v>448</v>
      </c>
      <c r="G748" s="12">
        <f t="shared" si="154"/>
        <v>100</v>
      </c>
      <c r="H748" s="12">
        <f t="shared" si="155"/>
        <v>100</v>
      </c>
    </row>
    <row r="749" spans="1:8" ht="30">
      <c r="A749" s="13" t="s">
        <v>701</v>
      </c>
      <c r="B749" s="11" t="s">
        <v>700</v>
      </c>
      <c r="C749" s="11"/>
      <c r="D749" s="12">
        <f aca="true" t="shared" si="163" ref="D749:F750">D750</f>
        <v>13467.5</v>
      </c>
      <c r="E749" s="12">
        <f t="shared" si="163"/>
        <v>13467.5</v>
      </c>
      <c r="F749" s="12">
        <f t="shared" si="163"/>
        <v>13467.5</v>
      </c>
      <c r="G749" s="12">
        <f t="shared" si="154"/>
        <v>100</v>
      </c>
      <c r="H749" s="12">
        <f t="shared" si="155"/>
        <v>100</v>
      </c>
    </row>
    <row r="750" spans="1:8" ht="30">
      <c r="A750" s="13" t="s">
        <v>21</v>
      </c>
      <c r="B750" s="11" t="s">
        <v>700</v>
      </c>
      <c r="C750" s="11" t="s">
        <v>20</v>
      </c>
      <c r="D750" s="12">
        <f t="shared" si="163"/>
        <v>13467.5</v>
      </c>
      <c r="E750" s="12">
        <f t="shared" si="163"/>
        <v>13467.5</v>
      </c>
      <c r="F750" s="12">
        <f t="shared" si="163"/>
        <v>13467.5</v>
      </c>
      <c r="G750" s="12">
        <f t="shared" si="154"/>
        <v>100</v>
      </c>
      <c r="H750" s="12">
        <f t="shared" si="155"/>
        <v>100</v>
      </c>
    </row>
    <row r="751" spans="1:8" ht="15">
      <c r="A751" s="13" t="s">
        <v>87</v>
      </c>
      <c r="B751" s="11" t="s">
        <v>700</v>
      </c>
      <c r="C751" s="11" t="s">
        <v>72</v>
      </c>
      <c r="D751" s="12">
        <f>'прил 4'!F565</f>
        <v>13467.5</v>
      </c>
      <c r="E751" s="12">
        <f>'прил 4'!G565</f>
        <v>13467.5</v>
      </c>
      <c r="F751" s="12">
        <f>'прил 4'!H565</f>
        <v>13467.5</v>
      </c>
      <c r="G751" s="12">
        <f t="shared" si="154"/>
        <v>100</v>
      </c>
      <c r="H751" s="12">
        <f t="shared" si="155"/>
        <v>100</v>
      </c>
    </row>
    <row r="752" spans="1:8" ht="15">
      <c r="A752" s="18" t="s">
        <v>97</v>
      </c>
      <c r="B752" s="1"/>
      <c r="C752" s="1"/>
      <c r="D752" s="9">
        <f>D642+D659+D665</f>
        <v>179799.90000000002</v>
      </c>
      <c r="E752" s="9">
        <f>E642+E659+E665</f>
        <v>181095.90000000002</v>
      </c>
      <c r="F752" s="9">
        <f>F642+F659+F665</f>
        <v>151287.69999999998</v>
      </c>
      <c r="G752" s="9">
        <f t="shared" si="154"/>
        <v>84.14226036833166</v>
      </c>
      <c r="H752" s="9">
        <f t="shared" si="155"/>
        <v>83.54010223312619</v>
      </c>
    </row>
    <row r="753" spans="1:8" ht="15">
      <c r="A753" s="28" t="s">
        <v>98</v>
      </c>
      <c r="B753" s="1"/>
      <c r="C753" s="1"/>
      <c r="D753" s="9">
        <f>D641+D752</f>
        <v>2284034.3000000003</v>
      </c>
      <c r="E753" s="9">
        <f>E641+E752</f>
        <v>2285330.3000000003</v>
      </c>
      <c r="F753" s="9">
        <f>F641+F752</f>
        <v>1960509.4</v>
      </c>
      <c r="G753" s="9">
        <f t="shared" si="154"/>
        <v>85.83537471394365</v>
      </c>
      <c r="H753" s="9">
        <f t="shared" si="155"/>
        <v>85.78669787907681</v>
      </c>
    </row>
    <row r="754" spans="4:5" ht="15">
      <c r="D754" s="42"/>
      <c r="E754" s="42"/>
    </row>
    <row r="756" spans="1:5" ht="15">
      <c r="A756" s="3"/>
      <c r="B756" s="97"/>
      <c r="C756" s="98"/>
      <c r="D756" s="42"/>
      <c r="E756" s="42"/>
    </row>
    <row r="757" spans="1:5" ht="15">
      <c r="A757" s="4"/>
      <c r="D757" s="40"/>
      <c r="E757" s="40"/>
    </row>
    <row r="758" spans="2:5" ht="15">
      <c r="B758" s="97"/>
      <c r="C758" s="98"/>
      <c r="D758" s="42"/>
      <c r="E758" s="42"/>
    </row>
  </sheetData>
  <sheetProtection/>
  <mergeCells count="17">
    <mergeCell ref="F14:F16"/>
    <mergeCell ref="G14:G16"/>
    <mergeCell ref="H14:H16"/>
    <mergeCell ref="A14:A16"/>
    <mergeCell ref="B14:C14"/>
    <mergeCell ref="A11:H11"/>
    <mergeCell ref="A12:H12"/>
    <mergeCell ref="E14:E16"/>
    <mergeCell ref="B758:C758"/>
    <mergeCell ref="B4:D4"/>
    <mergeCell ref="A5:D5"/>
    <mergeCell ref="B6:D6"/>
    <mergeCell ref="B15:B16"/>
    <mergeCell ref="C15:C16"/>
    <mergeCell ref="B8:D8"/>
    <mergeCell ref="D14:D16"/>
    <mergeCell ref="B756:C756"/>
  </mergeCells>
  <printOptions/>
  <pageMargins left="0.15748031496062992" right="0.15748031496062992" top="0.35433070866141736" bottom="0.2755905511811024" header="0.15748031496062992" footer="0.1968503937007874"/>
  <pageSetup horizontalDpi="600" verticalDpi="600" orientation="portrait" paperSize="9" scale="58" r:id="rId1"/>
  <headerFooter>
    <oddHeader>&amp;CСтраница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ГриненкоИИ</dc:creator>
  <cp:keywords/>
  <dc:description/>
  <cp:lastModifiedBy>Lapteva I A</cp:lastModifiedBy>
  <cp:lastPrinted>2020-03-31T09:21:32Z</cp:lastPrinted>
  <dcterms:created xsi:type="dcterms:W3CDTF">2010-03-12T11:18:01Z</dcterms:created>
  <dcterms:modified xsi:type="dcterms:W3CDTF">2020-03-31T09:21:47Z</dcterms:modified>
  <cp:category/>
  <cp:version/>
  <cp:contentType/>
  <cp:contentStatus/>
</cp:coreProperties>
</file>